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055" windowHeight="12195" tabRatio="878" firstSheet="8" activeTab="14"/>
  </bookViews>
  <sheets>
    <sheet name="一般公共预算收入表" sheetId="1" r:id="rId1"/>
    <sheet name="一般公共预算支出表" sheetId="2" r:id="rId2"/>
    <sheet name="本级一般公共预算支出表" sheetId="3" r:id="rId3"/>
    <sheet name="本级一般公共预算基本支出表" sheetId="4" r:id="rId4"/>
    <sheet name="长治市二○一九年一般公共预算税收返还和转移支付表" sheetId="5" r:id="rId5"/>
    <sheet name="政府一般债务限额和余额情况表" sheetId="6" r:id="rId6"/>
    <sheet name="一般公共预算三公经费预算" sheetId="7" r:id="rId7"/>
    <sheet name="政府性基金收入表" sheetId="8" r:id="rId8"/>
    <sheet name="政府性基金支出表" sheetId="9" r:id="rId9"/>
    <sheet name="政府性基金转移支付表" sheetId="10" r:id="rId10"/>
    <sheet name="政府专项债务限额和余额情况表" sheetId="11" r:id="rId11"/>
    <sheet name="国有资本经营预算收入表" sheetId="12" r:id="rId12"/>
    <sheet name="国有资本经营预算支出表" sheetId="13" r:id="rId13"/>
    <sheet name="社会保险基金收入表" sheetId="14" r:id="rId14"/>
    <sheet name="社会保险基金支出表" sheetId="15" r:id="rId15"/>
    <sheet name="专项转移支付分地区公开表" sheetId="16" r:id="rId16"/>
    <sheet name="专项转移支付分项目公开表" sheetId="17" r:id="rId17"/>
  </sheets>
  <definedNames>
    <definedName name="_xlnm.Print_Area" localSheetId="9">政府性基金转移支付表!$A$1:$I$1</definedName>
    <definedName name="_xlnm.Print_Titles" localSheetId="2">本级一般公共预算支出表!$4:$4</definedName>
  </definedNames>
  <calcPr calcId="145621"/>
</workbook>
</file>

<file path=xl/calcChain.xml><?xml version="1.0" encoding="utf-8"?>
<calcChain xmlns="http://schemas.openxmlformats.org/spreadsheetml/2006/main">
  <c r="C8" i="15" l="1"/>
  <c r="C6" i="15"/>
  <c r="C7" i="15"/>
  <c r="C5" i="15"/>
  <c r="B6" i="15"/>
  <c r="B7" i="15"/>
  <c r="B8" i="15"/>
  <c r="B5" i="15"/>
  <c r="C11" i="14"/>
  <c r="C6" i="14"/>
  <c r="C7" i="14"/>
  <c r="C8" i="14"/>
  <c r="C9" i="14"/>
  <c r="C10" i="14"/>
  <c r="C5" i="14"/>
  <c r="B6" i="14"/>
  <c r="B7" i="14"/>
  <c r="B8" i="14"/>
  <c r="B9" i="14"/>
  <c r="B10" i="14"/>
  <c r="B11" i="14"/>
  <c r="B5" i="14"/>
  <c r="B5" i="17" l="1"/>
  <c r="B12" i="16"/>
  <c r="B5" i="16"/>
  <c r="B4" i="16"/>
  <c r="B12" i="13"/>
  <c r="B11" i="13"/>
  <c r="B15" i="13" s="1"/>
  <c r="B12" i="12"/>
  <c r="B16" i="12" s="1"/>
  <c r="D7" i="10"/>
  <c r="C6" i="10"/>
  <c r="D6" i="10" s="1"/>
  <c r="B6" i="10"/>
  <c r="B5" i="10" s="1"/>
  <c r="C18" i="9"/>
  <c r="D18" i="9" s="1"/>
  <c r="C17" i="9"/>
  <c r="D17" i="9" s="1"/>
  <c r="D13" i="9"/>
  <c r="C13" i="9"/>
  <c r="D12" i="9"/>
  <c r="D11" i="9"/>
  <c r="C11" i="9"/>
  <c r="D10" i="9"/>
  <c r="D9" i="9"/>
  <c r="C9" i="9"/>
  <c r="D8" i="9"/>
  <c r="B5" i="9"/>
  <c r="D11" i="8"/>
  <c r="D10" i="8"/>
  <c r="D9" i="8"/>
  <c r="D8" i="8"/>
  <c r="D7" i="8"/>
  <c r="D6" i="8"/>
  <c r="C5" i="8"/>
  <c r="D5" i="8" s="1"/>
  <c r="B5" i="8"/>
  <c r="D9" i="7"/>
  <c r="D8" i="7"/>
  <c r="D7" i="7"/>
  <c r="D6" i="7"/>
  <c r="C5" i="7"/>
  <c r="D5" i="7" s="1"/>
  <c r="B5" i="7"/>
  <c r="D36" i="5"/>
  <c r="D35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C13" i="5"/>
  <c r="D13" i="5" s="1"/>
  <c r="B13" i="5"/>
  <c r="D12" i="5"/>
  <c r="D11" i="5"/>
  <c r="D10" i="5"/>
  <c r="D9" i="5"/>
  <c r="D8" i="5"/>
  <c r="C7" i="5"/>
  <c r="D7" i="5" s="1"/>
  <c r="B7" i="5"/>
  <c r="B6" i="5" s="1"/>
  <c r="B5" i="5" s="1"/>
  <c r="B5" i="4"/>
  <c r="C648" i="3"/>
  <c r="B648" i="3"/>
  <c r="E643" i="3"/>
  <c r="F643" i="3" s="1"/>
  <c r="F636" i="3"/>
  <c r="F635" i="3"/>
  <c r="D615" i="3"/>
  <c r="F603" i="3"/>
  <c r="F591" i="3"/>
  <c r="F565" i="3"/>
  <c r="F559" i="3"/>
  <c r="D554" i="3"/>
  <c r="D551" i="3"/>
  <c r="F546" i="3"/>
  <c r="D546" i="3"/>
  <c r="F521" i="3"/>
  <c r="F499" i="3"/>
  <c r="F434" i="3"/>
  <c r="D431" i="3"/>
  <c r="F419" i="3"/>
  <c r="D419" i="3"/>
  <c r="F400" i="3"/>
  <c r="D362" i="3"/>
  <c r="D360" i="3"/>
  <c r="F348" i="3"/>
  <c r="D348" i="3"/>
  <c r="D308" i="3"/>
  <c r="D302" i="3"/>
  <c r="F282" i="3"/>
  <c r="D282" i="3"/>
  <c r="F249" i="3"/>
  <c r="F227" i="3"/>
  <c r="F199" i="3"/>
  <c r="F157" i="3"/>
  <c r="F154" i="3"/>
  <c r="D114" i="3"/>
  <c r="D112" i="3"/>
  <c r="D33" i="3"/>
  <c r="D30" i="3"/>
  <c r="F5" i="3"/>
  <c r="D5" i="3"/>
  <c r="D648" i="3" s="1"/>
  <c r="C35" i="2"/>
  <c r="F33" i="2"/>
  <c r="F31" i="2"/>
  <c r="E29" i="2"/>
  <c r="F29" i="2" s="1"/>
  <c r="C29" i="2"/>
  <c r="B29" i="2"/>
  <c r="B35" i="2" s="1"/>
  <c r="F27" i="2"/>
  <c r="D27" i="2"/>
  <c r="F26" i="2"/>
  <c r="F25" i="2"/>
  <c r="F23" i="2"/>
  <c r="F22" i="2"/>
  <c r="F21" i="2"/>
  <c r="F19" i="2"/>
  <c r="D19" i="2"/>
  <c r="F18" i="2"/>
  <c r="D18" i="2"/>
  <c r="F17" i="2"/>
  <c r="F16" i="2"/>
  <c r="D16" i="2"/>
  <c r="F15" i="2"/>
  <c r="F14" i="2"/>
  <c r="D14" i="2"/>
  <c r="F13" i="2"/>
  <c r="F12" i="2"/>
  <c r="D12" i="2"/>
  <c r="D29" i="2" s="1"/>
  <c r="D35" i="2" s="1"/>
  <c r="F11" i="2"/>
  <c r="F10" i="2"/>
  <c r="F9" i="2"/>
  <c r="F8" i="2"/>
  <c r="F7" i="2"/>
  <c r="F6" i="2"/>
  <c r="F5" i="2"/>
  <c r="D72" i="1"/>
  <c r="D70" i="1"/>
  <c r="D69" i="1"/>
  <c r="D68" i="1"/>
  <c r="D67" i="1"/>
  <c r="C66" i="1"/>
  <c r="D66" i="1" s="1"/>
  <c r="B66" i="1"/>
  <c r="B65" i="1"/>
  <c r="D65" i="1" s="1"/>
  <c r="D63" i="1"/>
  <c r="D62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C40" i="1"/>
  <c r="B40" i="1"/>
  <c r="D40" i="1" s="1"/>
  <c r="D39" i="1"/>
  <c r="D38" i="1"/>
  <c r="D37" i="1"/>
  <c r="D36" i="1"/>
  <c r="D35" i="1"/>
  <c r="C34" i="1"/>
  <c r="C33" i="1" s="1"/>
  <c r="B34" i="1"/>
  <c r="B33" i="1"/>
  <c r="B32" i="1" s="1"/>
  <c r="C31" i="1"/>
  <c r="D31" i="1" s="1"/>
  <c r="B31" i="1"/>
  <c r="D29" i="1"/>
  <c r="D28" i="1"/>
  <c r="D27" i="1"/>
  <c r="D26" i="1"/>
  <c r="D25" i="1"/>
  <c r="D24" i="1"/>
  <c r="D23" i="1"/>
  <c r="D22" i="1"/>
  <c r="C21" i="1"/>
  <c r="D21" i="1" s="1"/>
  <c r="B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C5" i="1"/>
  <c r="B5" i="1"/>
  <c r="B75" i="1" l="1"/>
  <c r="C32" i="1"/>
  <c r="D32" i="1" s="1"/>
  <c r="D33" i="1"/>
  <c r="C75" i="1"/>
  <c r="D75" i="1" s="1"/>
  <c r="C6" i="5"/>
  <c r="D34" i="1"/>
  <c r="E648" i="3"/>
  <c r="F648" i="3" s="1"/>
  <c r="C5" i="10"/>
  <c r="D5" i="10" s="1"/>
  <c r="C15" i="9"/>
  <c r="E35" i="2"/>
  <c r="F35" i="2" s="1"/>
  <c r="C5" i="5" l="1"/>
  <c r="D5" i="5" s="1"/>
  <c r="D6" i="5"/>
  <c r="C5" i="9"/>
  <c r="D5" i="9" s="1"/>
  <c r="D15" i="9"/>
</calcChain>
</file>

<file path=xl/sharedStrings.xml><?xml version="1.0" encoding="utf-8"?>
<sst xmlns="http://schemas.openxmlformats.org/spreadsheetml/2006/main" count="1072" uniqueCount="823">
  <si>
    <t>表一</t>
  </si>
  <si>
    <t>长治市二○一九年财政预算收入</t>
  </si>
  <si>
    <t>单位：万元</t>
  </si>
  <si>
    <t>收入项目</t>
  </si>
  <si>
    <t>2018年完成数</t>
  </si>
  <si>
    <t>2019年预算数</t>
  </si>
  <si>
    <t>为2018年完成数%</t>
  </si>
  <si>
    <t>备注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</si>
  <si>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</si>
  <si>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</si>
  <si>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</si>
  <si>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</si>
  <si>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</si>
  <si>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</si>
  <si>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</si>
  <si>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</si>
  <si>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</si>
  <si>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</si>
  <si>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</si>
  <si>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</si>
  <si>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</si>
  <si>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</si>
  <si>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</si>
  <si>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</si>
  <si>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</si>
  <si>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</si>
  <si>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</si>
  <si>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</si>
  <si>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</si>
  <si>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</si>
  <si>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</si>
  <si>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</si>
  <si>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</si>
  <si>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</si>
  <si>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</si>
  <si>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转移性收入</t>
  </si>
  <si>
    <t xml:space="preserve">  上级补助收入</t>
  </si>
  <si>
    <t xml:space="preserve">    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</si>
  <si>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</si>
  <si>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</si>
  <si>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</si>
  <si>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</si>
  <si>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</si>
  <si>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 xml:space="preserve">    一般性转移支付收入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</si>
  <si>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</si>
  <si>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</si>
  <si>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</si>
  <si>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</si>
  <si>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</si>
  <si>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</si>
  <si>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</si>
  <si>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</si>
  <si>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城乡居民医疗保险转移支付收入</t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</si>
  <si>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</si>
  <si>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</si>
  <si>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</si>
  <si>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</si>
  <si>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</si>
  <si>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贫困地区转移支付收入</t>
  </si>
  <si>
    <t xml:space="preserve">      公共安全共同财政事权转移支付支出 </t>
  </si>
  <si>
    <t xml:space="preserve">      教育共同财政事权转移支付支出</t>
  </si>
  <si>
    <t xml:space="preserve">      社会保障和就业共同财政事权转移支付支出</t>
  </si>
  <si>
    <t xml:space="preserve">      卫生健康共同财政事权转移支付支出</t>
  </si>
  <si>
    <t xml:space="preserve">      住房保障共同财政事权转移支付支出</t>
  </si>
  <si>
    <t xml:space="preserve">      其他共同事权转移支付补助</t>
  </si>
  <si>
    <t xml:space="preserve">      其他一般性转移支付收入</t>
  </si>
  <si>
    <t xml:space="preserve">    专项转移支付收入</t>
  </si>
  <si>
    <t xml:space="preserve">  上年结余收入</t>
  </si>
  <si>
    <t xml:space="preserve">  调入资金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</si>
  <si>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调入</t>
    </r>
    <r>
      <rPr>
        <sz val="11"/>
        <rFont val="宋体"/>
        <charset val="134"/>
      </rPr>
      <t>预算稳定调节基金</t>
    </r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</si>
  <si>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从政府性基金预算调入</t>
    </r>
  </si>
  <si>
    <t xml:space="preserve">    从国有资本经营预算调入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</si>
  <si>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从其他资金调入</t>
    </r>
  </si>
  <si>
    <t xml:space="preserve">  地方政府一般债务收入</t>
  </si>
  <si>
    <t xml:space="preserve">  地方政府一般债务转贷收入</t>
  </si>
  <si>
    <t xml:space="preserve">  接受其他地区援助收入</t>
  </si>
  <si>
    <t>收入总计</t>
  </si>
  <si>
    <t>表二</t>
  </si>
  <si>
    <t>长治市二○一九年财政预算支出</t>
  </si>
  <si>
    <t>2018年
备案预算数</t>
  </si>
  <si>
    <t>其中：当年财力安排数</t>
  </si>
  <si>
    <t>增、减100%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</si>
  <si>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</si>
  <si>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</si>
  <si>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</si>
  <si>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</si>
  <si>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</si>
  <si>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</si>
  <si>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19年更名为“文化体育旅游与传媒支出”</t>
  </si>
  <si>
    <t>七、社会保障和就业支出</t>
  </si>
  <si>
    <t>八、医疗卫生与计划生育支出</t>
  </si>
  <si>
    <t>19年更名为“卫生健康支出”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</si>
  <si>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</si>
  <si>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</si>
  <si>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</si>
  <si>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</si>
  <si>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</si>
  <si>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</si>
  <si>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</si>
  <si>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十六、援助其他地区支出</t>
  </si>
  <si>
    <t>十七、国土海洋气象等支出</t>
  </si>
  <si>
    <t>19年更名为“自然资源海洋气象等支出”</t>
  </si>
  <si>
    <t>十八、住房保障支出</t>
  </si>
  <si>
    <t>十九、粮油物资储备支出</t>
  </si>
  <si>
    <t>二十、灾害防治及应急管理支出</t>
  </si>
  <si>
    <t>19年新增支出项目</t>
  </si>
  <si>
    <t>二十一、预备费</t>
  </si>
  <si>
    <t>二十二、债务付息支出</t>
  </si>
  <si>
    <t>二十三、其他支出</t>
  </si>
  <si>
    <t>公共财政预算支出合计</t>
  </si>
  <si>
    <t xml:space="preserve">  上解支出</t>
  </si>
  <si>
    <t xml:space="preserve">  调出资金</t>
  </si>
  <si>
    <t xml:space="preserve">  地方政府债券还本</t>
  </si>
  <si>
    <t>公共财政预算支出总计</t>
  </si>
  <si>
    <t>表三</t>
  </si>
  <si>
    <t>长治市本级二○一九年公共财政预算支出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</si>
  <si>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</si>
  <si>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</si>
  <si>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</si>
  <si>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</si>
  <si>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人大会议</t>
  </si>
  <si>
    <t xml:space="preserve">      人大立法</t>
  </si>
  <si>
    <t xml:space="preserve">      人大监督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</si>
  <si>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</si>
  <si>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</si>
  <si>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</si>
  <si>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</si>
  <si>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</si>
  <si>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</si>
  <si>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参政议政</t>
  </si>
  <si>
    <t xml:space="preserve">    政府办公厅(室)及相关机构事务</t>
  </si>
  <si>
    <t xml:space="preserve">      机关服务</t>
  </si>
  <si>
    <t xml:space="preserve">      法制建设</t>
  </si>
  <si>
    <t xml:space="preserve">      信访事务</t>
  </si>
  <si>
    <t xml:space="preserve">      其他政府办公厅（室）及相关机构事务支出</t>
  </si>
  <si>
    <t xml:space="preserve">    发展与改革事务</t>
  </si>
  <si>
    <t xml:space="preserve">      社会事业发展规划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</si>
  <si>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</si>
  <si>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</si>
  <si>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</si>
  <si>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</si>
  <si>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</si>
  <si>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</si>
  <si>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</si>
  <si>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</si>
  <si>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</si>
  <si>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</si>
  <si>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</si>
  <si>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</si>
  <si>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</si>
  <si>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</si>
  <si>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</si>
  <si>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审计事务</t>
  </si>
  <si>
    <t xml:space="preserve">      审计业务</t>
  </si>
  <si>
    <t xml:space="preserve">    海关事务</t>
  </si>
  <si>
    <t xml:space="preserve">      其他海关事务支出</t>
  </si>
  <si>
    <t xml:space="preserve">    人力资源事务</t>
  </si>
  <si>
    <t xml:space="preserve">      军队转业干部安置</t>
  </si>
  <si>
    <t xml:space="preserve">      引进人才费用</t>
  </si>
  <si>
    <t xml:space="preserve">      公务员履职能力提升</t>
  </si>
  <si>
    <t xml:space="preserve">      公务员招考</t>
  </si>
  <si>
    <t xml:space="preserve">      其他人力资源事务支出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</si>
  <si>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</si>
  <si>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</si>
  <si>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</si>
  <si>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</si>
  <si>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</si>
  <si>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</si>
  <si>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</si>
  <si>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</si>
  <si>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其他工商行政管理事务支出</t>
  </si>
  <si>
    <t xml:space="preserve">    质量技术监督与检验检疫事务</t>
  </si>
  <si>
    <t xml:space="preserve">      质量技术监督行政执法及业务管理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</si>
  <si>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</si>
  <si>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</si>
  <si>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</si>
  <si>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</si>
  <si>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宗教事务</t>
  </si>
  <si>
    <t xml:space="preserve">      其他宗教事务支出</t>
  </si>
  <si>
    <t xml:space="preserve">    港澳台侨事务</t>
  </si>
  <si>
    <t xml:space="preserve">      台湾事务</t>
  </si>
  <si>
    <t xml:space="preserve">      华侨事务</t>
  </si>
  <si>
    <t xml:space="preserve">    档案事务</t>
  </si>
  <si>
    <t xml:space="preserve">      档案馆</t>
  </si>
  <si>
    <t xml:space="preserve">    民主党派及工商联事务</t>
  </si>
  <si>
    <t xml:space="preserve">    群众团体事务</t>
  </si>
  <si>
    <t xml:space="preserve">      厂务公开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</si>
  <si>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</si>
  <si>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</si>
  <si>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</si>
  <si>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</si>
  <si>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</si>
  <si>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</si>
  <si>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</si>
  <si>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</si>
  <si>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</si>
  <si>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</si>
  <si>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</si>
  <si>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</si>
  <si>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</si>
  <si>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其他一般公共服务支出</t>
  </si>
  <si>
    <t>二、外交支出</t>
  </si>
  <si>
    <t>三、国防支出</t>
  </si>
  <si>
    <t xml:space="preserve">    国防动员</t>
  </si>
  <si>
    <t xml:space="preserve">      人民防空</t>
  </si>
  <si>
    <t>四、公共安全支出</t>
  </si>
  <si>
    <t xml:space="preserve">    武装警察</t>
  </si>
  <si>
    <t xml:space="preserve">      内卫</t>
  </si>
  <si>
    <t xml:space="preserve">      消防</t>
  </si>
  <si>
    <t xml:space="preserve">      警卫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</si>
  <si>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</si>
  <si>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</si>
  <si>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</si>
  <si>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</si>
  <si>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</si>
  <si>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禁毒管理</t>
  </si>
  <si>
    <t xml:space="preserve">      道路交通管理</t>
  </si>
  <si>
    <t xml:space="preserve">      反恐怖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</si>
  <si>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</si>
  <si>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</si>
  <si>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</si>
  <si>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</si>
  <si>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检察</t>
  </si>
  <si>
    <t xml:space="preserve">      其他检察支出</t>
  </si>
  <si>
    <t xml:space="preserve">    法院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</si>
  <si>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</si>
  <si>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</si>
  <si>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</si>
  <si>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</si>
  <si>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</si>
  <si>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</si>
  <si>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</si>
  <si>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社区矫正</t>
  </si>
  <si>
    <t xml:space="preserve">      司法鉴定</t>
  </si>
  <si>
    <t xml:space="preserve">      其他司法支出</t>
  </si>
  <si>
    <t xml:space="preserve">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</si>
  <si>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</si>
  <si>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</si>
  <si>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</si>
  <si>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</si>
  <si>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</si>
  <si>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</si>
  <si>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</si>
  <si>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</si>
  <si>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</si>
  <si>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</si>
  <si>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</si>
  <si>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</si>
  <si>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</si>
  <si>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</si>
  <si>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成人教育</t>
  </si>
  <si>
    <t xml:space="preserve">      其他成人教育支出</t>
  </si>
  <si>
    <t xml:space="preserve">    广播电视教育</t>
  </si>
  <si>
    <t xml:space="preserve">      广播电视学校</t>
  </si>
  <si>
    <t xml:space="preserve">    特殊教育</t>
  </si>
  <si>
    <t xml:space="preserve">      特殊学校教育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</si>
  <si>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</si>
  <si>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</si>
  <si>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</si>
  <si>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</si>
  <si>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教育费附加安排的支出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</si>
  <si>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</si>
  <si>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</si>
  <si>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</si>
  <si>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</si>
  <si>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应用研究</t>
  </si>
  <si>
    <t xml:space="preserve">      其他应用研究支出</t>
  </si>
  <si>
    <t xml:space="preserve">    技术研究与开发</t>
  </si>
  <si>
    <t xml:space="preserve">      机构运行</t>
  </si>
  <si>
    <t xml:space="preserve">      应用技术研究与开发</t>
  </si>
  <si>
    <t xml:space="preserve">      其他技术研究与开发支出</t>
  </si>
  <si>
    <t xml:space="preserve">    科技条件与服务</t>
  </si>
  <si>
    <t xml:space="preserve">      科技条件专项</t>
  </si>
  <si>
    <t xml:space="preserve">      其他科技条件与服务支出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</si>
  <si>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</si>
  <si>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</si>
  <si>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</si>
  <si>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</si>
  <si>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其他科学技术普及支出</t>
  </si>
  <si>
    <t xml:space="preserve">    其他科学技术支出</t>
  </si>
  <si>
    <t xml:space="preserve">      其他科学技术支出</t>
  </si>
  <si>
    <t>七、文化体育与传媒支出</t>
  </si>
  <si>
    <t xml:space="preserve">    文化</t>
  </si>
  <si>
    <t xml:space="preserve">      图书馆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</si>
  <si>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</si>
  <si>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</si>
  <si>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</si>
  <si>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</si>
  <si>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</si>
  <si>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</si>
  <si>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</si>
  <si>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</si>
  <si>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</si>
  <si>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</si>
  <si>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体育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</si>
  <si>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</si>
  <si>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</si>
  <si>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</si>
  <si>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</si>
  <si>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</si>
  <si>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</si>
  <si>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</si>
  <si>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</si>
  <si>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新闻通讯</t>
  </si>
  <si>
    <t xml:space="preserve">      出版发行</t>
  </si>
  <si>
    <t xml:space="preserve">      其他新闻出版广播影视支出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</si>
  <si>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</si>
  <si>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</si>
  <si>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</si>
  <si>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</si>
  <si>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</si>
  <si>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</si>
  <si>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</si>
  <si>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</si>
  <si>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</si>
  <si>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</si>
  <si>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</si>
  <si>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</si>
  <si>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</si>
  <si>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</si>
  <si>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</si>
  <si>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</si>
  <si>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</si>
  <si>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</si>
  <si>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部队供应</t>
  </si>
  <si>
    <t xml:space="preserve">      其他民政管理事务支出</t>
  </si>
  <si>
    <t xml:space="preserve">    行政事业单位离退休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</si>
  <si>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</si>
  <si>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</si>
  <si>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</si>
  <si>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</si>
  <si>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</si>
  <si>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</si>
  <si>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</si>
  <si>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</si>
  <si>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其他企业改革发展补助</t>
  </si>
  <si>
    <t xml:space="preserve">    就业补助</t>
  </si>
  <si>
    <t xml:space="preserve">      其他就业补助支出</t>
  </si>
  <si>
    <t xml:space="preserve">    抚恤</t>
  </si>
  <si>
    <t xml:space="preserve">      死亡抚恤</t>
  </si>
  <si>
    <t xml:space="preserve">      在乡复员、退伍军人生活补助</t>
  </si>
  <si>
    <t xml:space="preserve">      优抚事业单位支出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</si>
  <si>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</si>
  <si>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</si>
  <si>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</si>
  <si>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</si>
  <si>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</si>
  <si>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其他退役安置支出</t>
  </si>
  <si>
    <t xml:space="preserve">    社会福利</t>
  </si>
  <si>
    <t xml:space="preserve">      殡葬</t>
  </si>
  <si>
    <t xml:space="preserve">      社会福利事业单位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</si>
  <si>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</si>
  <si>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</si>
  <si>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</si>
  <si>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</si>
  <si>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</si>
  <si>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</si>
  <si>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地方自然灾害生活补助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</si>
  <si>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</si>
  <si>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</si>
  <si>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</si>
  <si>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</si>
  <si>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临时救助</t>
  </si>
  <si>
    <t xml:space="preserve">      流浪乞讨人员救助支出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</si>
  <si>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</si>
  <si>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</si>
  <si>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</si>
  <si>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其他社会保障和就业支出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</si>
  <si>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</si>
  <si>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</si>
  <si>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</si>
  <si>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</si>
  <si>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</si>
  <si>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</si>
  <si>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</si>
  <si>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精神病医院</t>
  </si>
  <si>
    <t xml:space="preserve">      妇产医院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</si>
  <si>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</si>
  <si>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</si>
  <si>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</si>
  <si>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</si>
  <si>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</si>
  <si>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</si>
  <si>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</si>
  <si>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</si>
  <si>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</si>
  <si>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</si>
  <si>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</si>
  <si>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</si>
  <si>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</si>
  <si>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</si>
  <si>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</si>
  <si>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</si>
  <si>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</si>
  <si>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</si>
  <si>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</si>
  <si>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</si>
  <si>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</si>
  <si>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</si>
  <si>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</si>
  <si>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</si>
  <si>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</si>
  <si>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</si>
  <si>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</si>
  <si>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</si>
  <si>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</si>
  <si>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其他行政事业单位医疗支出</t>
  </si>
  <si>
    <t xml:space="preserve">    财政对基本医疗保险基金的补助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</si>
  <si>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</si>
  <si>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</si>
  <si>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</si>
  <si>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</si>
  <si>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</si>
  <si>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其他医疗卫生与计划生育支出</t>
  </si>
  <si>
    <t>十、节能环保支出</t>
  </si>
  <si>
    <t xml:space="preserve">    环境保护管理事务</t>
  </si>
  <si>
    <t xml:space="preserve">      环境保护宣传</t>
  </si>
  <si>
    <t xml:space="preserve">    环境监测与监察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</si>
  <si>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</si>
  <si>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</si>
  <si>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</si>
  <si>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</si>
  <si>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</si>
  <si>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固体废弃物与化学品</t>
  </si>
  <si>
    <t xml:space="preserve">      其他污染防治支出</t>
  </si>
  <si>
    <t xml:space="preserve">    自然生态保护</t>
  </si>
  <si>
    <t xml:space="preserve">      农村环境保护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</si>
  <si>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</si>
  <si>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</si>
  <si>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</si>
  <si>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</si>
  <si>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</si>
  <si>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</si>
  <si>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</si>
  <si>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</si>
  <si>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</si>
  <si>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</si>
  <si>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</si>
  <si>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国家重点风景区规划与保护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</si>
  <si>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</si>
  <si>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</si>
  <si>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</si>
  <si>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</si>
  <si>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</si>
  <si>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</si>
  <si>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</si>
  <si>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</si>
  <si>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</si>
  <si>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</si>
  <si>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</si>
  <si>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</si>
  <si>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</si>
  <si>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</si>
  <si>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</si>
  <si>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</si>
  <si>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</si>
  <si>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</si>
  <si>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</si>
  <si>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</si>
  <si>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</si>
  <si>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</si>
  <si>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</si>
  <si>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</si>
  <si>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</si>
  <si>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</si>
  <si>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</si>
  <si>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</si>
  <si>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森林生态效益补偿</t>
  </si>
  <si>
    <t xml:space="preserve">        湿地保护</t>
  </si>
  <si>
    <t xml:space="preserve">        林业执法与监督</t>
  </si>
  <si>
    <t xml:space="preserve">        林业工程与项目管理</t>
  </si>
  <si>
    <t xml:space="preserve">        林业资金审计稽查</t>
  </si>
  <si>
    <t xml:space="preserve">        林业防灾减灾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</si>
  <si>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</si>
  <si>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</si>
  <si>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</si>
  <si>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</si>
  <si>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</si>
  <si>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</si>
  <si>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</si>
  <si>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</si>
  <si>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</si>
  <si>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防汛</t>
  </si>
  <si>
    <t xml:space="preserve">        水利建设移民支出</t>
  </si>
  <si>
    <t xml:space="preserve">        其他水利支出</t>
  </si>
  <si>
    <t xml:space="preserve">      扶贫</t>
  </si>
  <si>
    <t xml:space="preserve">        扶贫事业机构</t>
  </si>
  <si>
    <t xml:space="preserve">        其他扶贫支出</t>
  </si>
  <si>
    <t xml:space="preserve">      农业综合开发</t>
  </si>
  <si>
    <t xml:space="preserve">        土地治理</t>
  </si>
  <si>
    <t xml:space="preserve">        产业化发展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</si>
  <si>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</si>
  <si>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</si>
  <si>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</si>
  <si>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对村集体经济组织的补助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</si>
  <si>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</si>
  <si>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</si>
  <si>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</si>
  <si>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</si>
  <si>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</si>
  <si>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</si>
  <si>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其他普惠金融发展支出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</si>
  <si>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</si>
  <si>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</si>
  <si>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</si>
  <si>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</si>
  <si>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</si>
  <si>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</si>
  <si>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</si>
  <si>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公路运输管理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</si>
  <si>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</si>
  <si>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</si>
  <si>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</si>
  <si>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铁路安全</t>
  </si>
  <si>
    <t xml:space="preserve">      民用航空运输</t>
  </si>
  <si>
    <t xml:space="preserve">        机场建设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</si>
  <si>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</si>
  <si>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</si>
  <si>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</si>
  <si>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对出租车的补贴</t>
  </si>
  <si>
    <t xml:space="preserve">      车辆购置税支出</t>
  </si>
  <si>
    <t xml:space="preserve">        车辆购置税用于公路等基础设施建设支出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</si>
  <si>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</si>
  <si>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</si>
  <si>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</si>
  <si>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</si>
  <si>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制造业</t>
  </si>
  <si>
    <t xml:space="preserve">        其他制造业支出</t>
  </si>
  <si>
    <t xml:space="preserve">      工业和信息产业监管</t>
  </si>
  <si>
    <t xml:space="preserve">        工业和信息产业支持</t>
  </si>
  <si>
    <t xml:space="preserve">        其他工业和信息产业监管支出</t>
  </si>
  <si>
    <t xml:space="preserve">      安全生产监管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</si>
  <si>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</si>
  <si>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</si>
  <si>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</si>
  <si>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</si>
  <si>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其他国有资产监管支出</t>
  </si>
  <si>
    <t xml:space="preserve">      支持中小企业发展和管理支出</t>
  </si>
  <si>
    <t xml:space="preserve">        中小企业发展专项</t>
  </si>
  <si>
    <t xml:space="preserve">        其他支持中小企业发展和管理支出</t>
  </si>
  <si>
    <t>十五、商业服务业等支出</t>
  </si>
  <si>
    <t xml:space="preserve">      商业流通事务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</si>
  <si>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</si>
  <si>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</si>
  <si>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</si>
  <si>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</si>
  <si>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</si>
  <si>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</si>
  <si>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其他涉外发展服务支出</t>
  </si>
  <si>
    <t>十六、金融支出</t>
  </si>
  <si>
    <t xml:space="preserve">      金融发展支出</t>
  </si>
  <si>
    <t xml:space="preserve">        补充资本金</t>
  </si>
  <si>
    <t xml:space="preserve">        其他金融发展支出</t>
  </si>
  <si>
    <t xml:space="preserve">      其他金融支出</t>
  </si>
  <si>
    <t>十七、援助其他地区支出</t>
  </si>
  <si>
    <t>十八、国土海洋气象等支出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</si>
  <si>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</si>
  <si>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</si>
  <si>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</si>
  <si>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国土整治</t>
  </si>
  <si>
    <t xml:space="preserve">        地质灾害防治</t>
  </si>
  <si>
    <t xml:space="preserve">        地质矿产资源利用与保护</t>
  </si>
  <si>
    <t xml:space="preserve">        其他国土资源事务支出</t>
  </si>
  <si>
    <t xml:space="preserve">      测绘事务</t>
  </si>
  <si>
    <t xml:space="preserve">        其他测绘事务支出</t>
  </si>
  <si>
    <t xml:space="preserve">      地震事务</t>
  </si>
  <si>
    <t xml:space="preserve">        地震预测预报</t>
  </si>
  <si>
    <t xml:space="preserve">        地震灾害预防</t>
  </si>
  <si>
    <t xml:space="preserve">        地震应急救援</t>
  </si>
  <si>
    <t xml:space="preserve">      气象事务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</si>
  <si>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</si>
  <si>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</si>
  <si>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</si>
  <si>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</si>
  <si>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其他气象事务支出</t>
  </si>
  <si>
    <t xml:space="preserve">      其他国土海洋气象等支出</t>
  </si>
  <si>
    <t>十九、住房保障支出</t>
  </si>
  <si>
    <t xml:space="preserve">      保障性安居工程支出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</si>
  <si>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</si>
  <si>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</si>
  <si>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</si>
  <si>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</si>
  <si>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</si>
  <si>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</si>
  <si>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购房补贴</t>
  </si>
  <si>
    <t xml:space="preserve">      城乡社区住宅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</si>
  <si>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</si>
  <si>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</si>
  <si>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</si>
  <si>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</si>
  <si>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粮食专项业务活动</t>
  </si>
  <si>
    <t xml:space="preserve">        粮食风险基金</t>
  </si>
  <si>
    <t xml:space="preserve">        其他粮油事务支出</t>
  </si>
  <si>
    <t xml:space="preserve">      物资事务</t>
  </si>
  <si>
    <t xml:space="preserve">      重要商品储备</t>
  </si>
  <si>
    <t xml:space="preserve">        肉类储备</t>
  </si>
  <si>
    <t>二十一、灾害防治及应急管理支出</t>
  </si>
  <si>
    <t xml:space="preserve">     应急管理事务</t>
  </si>
  <si>
    <t xml:space="preserve">       行政运行</t>
  </si>
  <si>
    <t xml:space="preserve">       一般行政管理事务</t>
  </si>
  <si>
    <t xml:space="preserve">       安全监管</t>
  </si>
  <si>
    <t xml:space="preserve">       应急救援</t>
  </si>
  <si>
    <t xml:space="preserve">       其他应急管理支出</t>
  </si>
  <si>
    <t xml:space="preserve">     消防事务</t>
  </si>
  <si>
    <t xml:space="preserve">       一般行政管理实务</t>
  </si>
  <si>
    <t xml:space="preserve">     煤矿安全</t>
  </si>
  <si>
    <t xml:space="preserve">       煤矿安全监察事务</t>
  </si>
  <si>
    <t xml:space="preserve">       事业运行</t>
  </si>
  <si>
    <t xml:space="preserve">       其他煤矿安全支出</t>
  </si>
  <si>
    <t xml:space="preserve">     地震事务</t>
  </si>
  <si>
    <t xml:space="preserve">       地震预测预报</t>
  </si>
  <si>
    <t xml:space="preserve">       地震灾害预防</t>
  </si>
  <si>
    <t xml:space="preserve">       地震应急救援</t>
  </si>
  <si>
    <t>二十二、预备费</t>
  </si>
  <si>
    <t>二十三、债务付息支出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</si>
  <si>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</si>
  <si>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</si>
  <si>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</si>
  <si>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</si>
  <si>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</si>
  <si>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二十四、债务发行费用支出</t>
  </si>
  <si>
    <t>二十五、其他支出</t>
  </si>
  <si>
    <t xml:space="preserve">        年初预留</t>
  </si>
  <si>
    <t xml:space="preserve">        其他支出</t>
  </si>
  <si>
    <t>合   计</t>
  </si>
  <si>
    <t>表四</t>
  </si>
  <si>
    <t>长治市本级二○一九年公共财政预算基本支出分经济科目表</t>
  </si>
  <si>
    <t>经济科目名称</t>
  </si>
  <si>
    <t>总计</t>
  </si>
  <si>
    <t>一、机关工资福利支出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</si>
  <si>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</si>
  <si>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</si>
  <si>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</si>
  <si>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</si>
  <si>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二、机关商品和服务支出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</si>
  <si>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</si>
  <si>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</si>
  <si>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</si>
  <si>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</si>
  <si>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</si>
  <si>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</si>
  <si>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公务用车运行维护费</t>
  </si>
  <si>
    <t xml:space="preserve">  维修(护)费</t>
  </si>
  <si>
    <t xml:space="preserve">  其他商品和服务支出</t>
  </si>
  <si>
    <t>三、对事业单位经常性补助</t>
  </si>
  <si>
    <t xml:space="preserve">  工资福利支出</t>
  </si>
  <si>
    <t xml:space="preserve">  商品和服务支出</t>
  </si>
  <si>
    <t>四、对个人和家庭的补助</t>
  </si>
  <si>
    <t xml:space="preserve">  社会福利和救助</t>
  </si>
  <si>
    <t xml:space="preserve">  助学金</t>
  </si>
  <si>
    <t xml:space="preserve">  离退休费</t>
  </si>
  <si>
    <t xml:space="preserve">  其他对个人和家庭的补助</t>
  </si>
  <si>
    <t>表五</t>
  </si>
  <si>
    <t>长治市二○一九年一般公共预算税收返还和转移支付表</t>
  </si>
  <si>
    <t>表六</t>
  </si>
  <si>
    <t>长治市2018年政府一般债务限额和余额情况表</t>
  </si>
  <si>
    <t>单位:万元</t>
  </si>
  <si>
    <t xml:space="preserve">地区名称
</t>
  </si>
  <si>
    <t>一般债务限额</t>
  </si>
  <si>
    <t>一般债务余额</t>
  </si>
  <si>
    <t>专项债务限额</t>
  </si>
  <si>
    <t>专项债务余额</t>
  </si>
  <si>
    <t>全市合计</t>
  </si>
  <si>
    <t xml:space="preserve">        其中：长治市本级</t>
  </si>
  <si>
    <t>表七</t>
  </si>
  <si>
    <t>2019年三公经费预算</t>
  </si>
  <si>
    <t>项目</t>
  </si>
  <si>
    <t>2018年预算数</t>
  </si>
  <si>
    <t>增减变动情况情况</t>
  </si>
  <si>
    <t>合计</t>
  </si>
  <si>
    <t>公务接待费</t>
  </si>
  <si>
    <t>公务用车运行维护费</t>
  </si>
  <si>
    <t>公务出国出境费</t>
  </si>
  <si>
    <t>公务用车购置费</t>
  </si>
  <si>
    <t>表八</t>
  </si>
  <si>
    <t>长治市本级二○一九年政府性基金收入</t>
  </si>
  <si>
    <t>2018年
完成数</t>
  </si>
  <si>
    <t>2019年
预算数</t>
  </si>
  <si>
    <t>政府性基金收入合计</t>
  </si>
  <si>
    <t>一、国有土地收益基金收入</t>
  </si>
  <si>
    <t>二、农业土地开发资金收入</t>
  </si>
  <si>
    <t>三、国有土地使用权出让收入</t>
  </si>
  <si>
    <t>四、城市基础设施配套费收入</t>
  </si>
  <si>
    <t>五、污水处理费收入</t>
  </si>
  <si>
    <t>六、其他政府性基金收入</t>
  </si>
  <si>
    <t>表九</t>
  </si>
  <si>
    <t>长治市本级二○一九年政府性基金支出</t>
  </si>
  <si>
    <t>2018年备案预算数</t>
  </si>
  <si>
    <t>为2018年预算数%</t>
  </si>
  <si>
    <t>政府性基金支出合计</t>
  </si>
  <si>
    <t>一、文化旅游体育与传媒支出</t>
  </si>
  <si>
    <t xml:space="preserve">    资助城市影院</t>
  </si>
  <si>
    <t>二、社会保障和就业支出</t>
  </si>
  <si>
    <t xml:space="preserve">    大中型水库移民后期扶持基金支出</t>
  </si>
  <si>
    <t>三、城乡社区支出</t>
  </si>
  <si>
    <t xml:space="preserve">    国有土地使用权出让收入及对应专项债务收入安排的支出</t>
  </si>
  <si>
    <t xml:space="preserve">    国有土地收益基金及对应专项债务收入安排的支出</t>
  </si>
  <si>
    <t xml:space="preserve">    农业土地开发资金及对应专项债务收入安排的支出</t>
  </si>
  <si>
    <t xml:space="preserve">    污水处理费收入及对应专项债务收入安排的支出</t>
  </si>
  <si>
    <t>四、其他支出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</si>
  <si>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</si>
  <si>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</si>
  <si>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彩票公益金及对应专项债务收入安排的支出</t>
  </si>
  <si>
    <t>表十</t>
  </si>
  <si>
    <t>长治市二○一九年政府性基金预算转移支付表</t>
  </si>
  <si>
    <t>表十一</t>
  </si>
  <si>
    <t>长治市2018年政府专项债务限额和余额情况表</t>
  </si>
  <si>
    <t>表十二</t>
  </si>
  <si>
    <t>长治市本级二○一九年国有资本经营预算收入表</t>
  </si>
  <si>
    <r>
      <rPr>
        <sz val="10"/>
        <rFont val="宋体"/>
        <charset val="134"/>
      </rPr>
      <t>收</t>
    </r>
    <r>
      <rPr>
        <sz val="10"/>
        <rFont val="Times New Roman"/>
        <family val="1"/>
      </rPr>
      <t xml:space="preserve">          </t>
    </r>
    <r>
      <rPr>
        <sz val="10"/>
        <rFont val="宋体"/>
        <charset val="134"/>
      </rPr>
      <t>入</t>
    </r>
  </si>
  <si>
    <r>
      <rPr>
        <sz val="11"/>
        <rFont val="宋体"/>
        <charset val="134"/>
      </rPr>
      <t>项</t>
    </r>
    <r>
      <rPr>
        <sz val="11"/>
        <rFont val="Times New Roman"/>
        <family val="1"/>
      </rPr>
      <t xml:space="preserve">        </t>
    </r>
    <r>
      <rPr>
        <sz val="11"/>
        <rFont val="宋体"/>
        <charset val="134"/>
      </rPr>
      <t>目</t>
    </r>
  </si>
  <si>
    <t>2018年执行数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</si>
  <si>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</si>
  <si>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</si>
  <si>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</si>
  <si>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</si>
  <si>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</si>
  <si>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收 入 合 计</t>
  </si>
  <si>
    <t>国有资本经营预算转移支付收入</t>
  </si>
  <si>
    <t>上年结转</t>
  </si>
  <si>
    <t>收 入 总 计</t>
  </si>
  <si>
    <t xml:space="preserve">表十三 </t>
  </si>
  <si>
    <t>长治市本级二○一九年国有资本经营预算支出表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</si>
  <si>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</si>
  <si>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</si>
  <si>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</si>
  <si>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</si>
  <si>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五、其他国有资本经营预算支出</t>
  </si>
  <si>
    <t>支 出 合 计</t>
  </si>
  <si>
    <t>国有资本经营预算转移支付支出</t>
  </si>
  <si>
    <t>国有资本经营预算调出资金</t>
  </si>
  <si>
    <t>结转下年</t>
  </si>
  <si>
    <t>支 出 总 计</t>
  </si>
  <si>
    <t>表十四</t>
  </si>
  <si>
    <t>长治市二○一九年社会保险基金预算收入表</t>
  </si>
  <si>
    <r>
      <rPr>
        <sz val="12"/>
        <color rgb="FF000000"/>
        <rFont val="宋体"/>
        <charset val="134"/>
      </rPr>
      <t>项</t>
    </r>
    <r>
      <rPr>
        <sz val="12"/>
        <color rgb="FF000000"/>
        <rFont val="宋体"/>
        <charset val="134"/>
      </rPr>
      <t xml:space="preserve">        </t>
    </r>
    <r>
      <rPr>
        <sz val="12"/>
        <color rgb="FF000000"/>
        <rFont val="宋体"/>
        <charset val="134"/>
      </rPr>
      <t>目</t>
    </r>
  </si>
  <si>
    <t>职工基本医疗保险基金</t>
  </si>
  <si>
    <t>城乡居民基本医疗保险基金</t>
  </si>
  <si>
    <t>工伤保险基金</t>
  </si>
  <si>
    <t>失业保险基金</t>
  </si>
  <si>
    <t>生育保险基金</t>
  </si>
  <si>
    <t>收入</t>
  </si>
  <si>
    <r>
      <rPr>
        <sz val="12"/>
        <color rgb="FF000000"/>
        <rFont val="宋体"/>
        <charset val="134"/>
      </rPr>
      <t xml:space="preserve">    </t>
    </r>
    <r>
      <rPr>
        <sz val="12"/>
        <color rgb="FF000000"/>
        <rFont val="宋体"/>
        <charset val="134"/>
      </rPr>
      <t>其中： 1、保险费收入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</si>
  <si>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2、利息收入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</si>
  <si>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3、财政补贴收入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</si>
  <si>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4、委托投资收益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</si>
  <si>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5、其他收入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</si>
  <si>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6、转移收入</t>
    </r>
  </si>
  <si>
    <t>支出</t>
  </si>
  <si>
    <r>
      <rPr>
        <sz val="12"/>
        <color rgb="FF000000"/>
        <rFont val="宋体"/>
        <charset val="134"/>
      </rPr>
      <t xml:space="preserve">    </t>
    </r>
    <r>
      <rPr>
        <sz val="12"/>
        <color rgb="FF000000"/>
        <rFont val="宋体"/>
        <charset val="134"/>
      </rPr>
      <t>其中： 1、社会保险待遇支出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</si>
  <si>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2、其他支出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</si>
  <si>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3、转移支出</t>
    </r>
  </si>
  <si>
    <t>表十六</t>
  </si>
  <si>
    <t>长治市二○一九年专项转移支付分地区公开表</t>
  </si>
  <si>
    <t>潞州区</t>
  </si>
  <si>
    <t>上党区</t>
  </si>
  <si>
    <t>潞城区</t>
  </si>
  <si>
    <t>屯留区</t>
  </si>
  <si>
    <t>长子县</t>
  </si>
  <si>
    <t>壶关县</t>
  </si>
  <si>
    <t>平顺县</t>
  </si>
  <si>
    <t>黎城县</t>
  </si>
  <si>
    <t>武乡县</t>
  </si>
  <si>
    <t>沁  县</t>
  </si>
  <si>
    <t>沁源县</t>
  </si>
  <si>
    <t>高新区</t>
  </si>
  <si>
    <t>表十七</t>
  </si>
  <si>
    <t>长治市二○一九年专项转移支付分项目公开表</t>
  </si>
  <si>
    <t>项　　　目</t>
  </si>
  <si>
    <t>网格长经费</t>
  </si>
  <si>
    <t>“三基建设”经费</t>
  </si>
  <si>
    <t>农村财会人员培训</t>
  </si>
  <si>
    <t>第四次全国经济普查</t>
  </si>
  <si>
    <t>民办教龄补贴</t>
  </si>
  <si>
    <t>学前资助配套费</t>
  </si>
  <si>
    <t>中职国家助学金</t>
  </si>
  <si>
    <t>彩塑之都</t>
  </si>
  <si>
    <t>村村通广播直播卫星设备维护费（大预算2）</t>
  </si>
  <si>
    <t>农村文化建设</t>
  </si>
  <si>
    <t>文保员补助经费</t>
  </si>
  <si>
    <t>文物保护经费</t>
  </si>
  <si>
    <t>农村危房改造市级配套资金</t>
  </si>
  <si>
    <t>矿山生态恢复治理试点示范工程市级配套资金</t>
  </si>
  <si>
    <t>新型职业农民培育及农业农村实用人才培训</t>
  </si>
  <si>
    <t>信息进村入户市级配套</t>
  </si>
  <si>
    <t>畜牧产业提升工程及粪污综合利用项目</t>
  </si>
  <si>
    <t>产权改革经费</t>
  </si>
  <si>
    <t>农村合作社专项资金</t>
  </si>
  <si>
    <t>农村集体三资业务培训费</t>
  </si>
  <si>
    <t>厅处级干部驻村帮扶等资金</t>
  </si>
  <si>
    <t>村级信息员报酬补贴</t>
  </si>
  <si>
    <t>村卫生所药品零差率销售补助</t>
  </si>
  <si>
    <t>基本公共卫生服务市配套</t>
  </si>
  <si>
    <t>计划生育家庭奖励经费</t>
  </si>
  <si>
    <t>农村妇女"两癌"筛查配套资金</t>
  </si>
  <si>
    <t>困难残疾人生活补贴</t>
  </si>
  <si>
    <t>重度残疾人护理补贴资金</t>
  </si>
  <si>
    <t>城乡医疗救助补助资金</t>
  </si>
  <si>
    <t>扶持农村信用社专项资金</t>
  </si>
  <si>
    <t>普惠金融涉农贷款增量奖励市级配套</t>
  </si>
  <si>
    <t>政策性农业保险保费市级配套</t>
  </si>
  <si>
    <t>政府和社会资本合作PPP奖补资金</t>
  </si>
  <si>
    <t>村级公益事业一事一议市级财政奖补资金</t>
  </si>
  <si>
    <t>美丽乡村建设</t>
  </si>
  <si>
    <t>农村产业发展资金（扶持村集体经济发展试点项目）</t>
  </si>
  <si>
    <t>企业职工基本养老保险基金</t>
    <phoneticPr fontId="27" type="noConversion"/>
  </si>
  <si>
    <t>企业职工基本养老保险基金（其中：市本级）</t>
    <phoneticPr fontId="27" type="noConversion"/>
  </si>
  <si>
    <t>城乡居民基本养老保险基金（其中：市本级）</t>
    <phoneticPr fontId="27" type="noConversion"/>
  </si>
  <si>
    <t>机关事业单位基本养老保险基金</t>
    <phoneticPr fontId="27" type="noConversion"/>
  </si>
  <si>
    <t>城乡居民基本养老保险基金</t>
    <phoneticPr fontId="27" type="noConversion"/>
  </si>
  <si>
    <t>机关事业单位基本养老保险基金（其中：市本级）</t>
    <phoneticPr fontId="27" type="noConversion"/>
  </si>
  <si>
    <t>职工基本医疗保险基金（其中：市本级）</t>
    <phoneticPr fontId="27" type="noConversion"/>
  </si>
  <si>
    <t>城乡居民基本医疗保险基金（其中：市本级）</t>
    <phoneticPr fontId="27" type="noConversion"/>
  </si>
  <si>
    <t>工伤保险基金（其中：市本级）</t>
    <phoneticPr fontId="27" type="noConversion"/>
  </si>
  <si>
    <t>失业保险基金（其中：市本级）</t>
    <phoneticPr fontId="27" type="noConversion"/>
  </si>
  <si>
    <t>生育保险基金（其中：市本级）</t>
    <phoneticPr fontId="27" type="noConversion"/>
  </si>
  <si>
    <t>×</t>
  </si>
  <si>
    <t>长治市二○一九年社会保险基金预算支出表</t>
    <phoneticPr fontId="30" type="noConversion"/>
  </si>
  <si>
    <t>表十五</t>
    <phoneticPr fontId="30" type="noConversion"/>
  </si>
  <si>
    <t>企业职工基本养老保险基金（其中：市本级）</t>
    <phoneticPr fontId="27" type="noConversion"/>
  </si>
  <si>
    <t>合计
（其中：市本级）</t>
    <phoneticPr fontId="27" type="noConversion"/>
  </si>
  <si>
    <t>合计</t>
    <phoneticPr fontId="30" type="noConversion"/>
  </si>
  <si>
    <t>合计
（其中：市本级）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</si>
</sst>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76" formatCode="0_);[Red]\(0\)"/>
    <numFmt numFmtId="177" formatCode="0_ "/>
    <numFmt numFmtId="178" formatCode="0.00_ "/>
    <numFmt numFmtId="179" formatCode="_ * #,##0_ ;_ * \-#,##0_ ;_ * &quot;-&quot;??_ ;_ @_ "/>
    <numFmt numFmtId="180" formatCode="0.0_ "/>
    <numFmt numFmtId="181" formatCode="#,##0.00_ ;\-#,##0.00;;"/>
  </numFmts>
  <fonts count="33">
    <font>
      <sz val="11"/>
      <color theme="1"/>
      <name val="宋体"/>
      <charset val="134"/>
      <scheme val="minor"/>
    </font>
    <font>
      <b/>
      <sz val="14"/>
      <name val="仿宋_GB2312"/>
      <charset val="134"/>
    </font>
    <font>
      <b/>
      <sz val="18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2"/>
      <color rgb="FF00000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name val="Arial"/>
      <family val="2"/>
    </font>
    <font>
      <b/>
      <sz val="11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0"/>
      <name val="Arial"/>
      <family val="2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name val="Times New Roman"/>
      <family val="1"/>
    </font>
    <font>
      <sz val="10"/>
      <name val="Times New Roman"/>
      <family val="1"/>
    </font>
    <font>
      <sz val="9"/>
      <name val="宋体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4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0" fontId="6" fillId="0" borderId="0"/>
    <xf numFmtId="0" fontId="6" fillId="0" borderId="0"/>
  </cellStyleXfs>
  <cellXfs count="1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179" fontId="8" fillId="0" borderId="5" xfId="0" applyNumberFormat="1" applyFont="1" applyBorder="1" applyAlignment="1">
      <alignment horizontal="right" vertical="center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4" xfId="0" applyFont="1" applyBorder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176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76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/>
    <xf numFmtId="0" fontId="12" fillId="2" borderId="1" xfId="0" applyNumberFormat="1" applyFont="1" applyFill="1" applyBorder="1" applyAlignment="1" applyProtection="1">
      <alignment horizontal="center" vertical="center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1" fontId="14" fillId="0" borderId="1" xfId="2" applyNumberFormat="1" applyFont="1" applyFill="1" applyBorder="1" applyAlignment="1" applyProtection="1">
      <alignment vertical="center"/>
      <protection locked="0"/>
    </xf>
    <xf numFmtId="0" fontId="9" fillId="0" borderId="1" xfId="2" applyNumberFormat="1" applyFont="1" applyFill="1" applyBorder="1" applyAlignment="1" applyProtection="1">
      <alignment vertical="center"/>
    </xf>
    <xf numFmtId="43" fontId="0" fillId="0" borderId="1" xfId="1" applyFont="1" applyFill="1" applyBorder="1">
      <alignment vertical="center"/>
    </xf>
    <xf numFmtId="0" fontId="17" fillId="0" borderId="5" xfId="0" applyFont="1" applyBorder="1">
      <alignment vertical="center"/>
    </xf>
    <xf numFmtId="1" fontId="9" fillId="0" borderId="1" xfId="2" applyNumberFormat="1" applyFont="1" applyFill="1" applyBorder="1" applyAlignment="1" applyProtection="1">
      <alignment horizontal="left" vertical="center"/>
      <protection locked="0"/>
    </xf>
    <xf numFmtId="3" fontId="9" fillId="0" borderId="1" xfId="2" applyNumberFormat="1" applyFont="1" applyFill="1" applyBorder="1" applyAlignment="1" applyProtection="1">
      <alignment vertical="center"/>
    </xf>
    <xf numFmtId="0" fontId="0" fillId="0" borderId="1" xfId="0" applyBorder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43" fontId="9" fillId="0" borderId="1" xfId="1" applyFont="1" applyFill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3" fontId="9" fillId="0" borderId="1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 applyProtection="1">
      <alignment vertical="center"/>
    </xf>
    <xf numFmtId="0" fontId="12" fillId="0" borderId="1" xfId="0" applyFont="1" applyFill="1" applyBorder="1" applyAlignment="1">
      <alignment vertical="center"/>
    </xf>
    <xf numFmtId="3" fontId="9" fillId="0" borderId="1" xfId="0" applyNumberFormat="1" applyFont="1" applyFill="1" applyBorder="1" applyAlignment="1" applyProtection="1">
      <alignment horizontal="left" vertical="center"/>
    </xf>
    <xf numFmtId="179" fontId="0" fillId="0" borderId="1" xfId="1" applyNumberFormat="1" applyFont="1" applyBorder="1">
      <alignment vertical="center"/>
    </xf>
    <xf numFmtId="43" fontId="0" fillId="0" borderId="1" xfId="1" applyFont="1" applyBorder="1">
      <alignment vertical="center"/>
    </xf>
    <xf numFmtId="3" fontId="9" fillId="3" borderId="1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9" fillId="3" borderId="1" xfId="0" applyFont="1" applyFill="1" applyBorder="1" applyAlignment="1">
      <alignment vertical="center"/>
    </xf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center"/>
    </xf>
    <xf numFmtId="9" fontId="9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/>
    <xf numFmtId="1" fontId="9" fillId="0" borderId="1" xfId="2" applyNumberFormat="1" applyFont="1" applyFill="1" applyBorder="1" applyAlignment="1" applyProtection="1">
      <alignment vertical="center"/>
      <protection locked="0"/>
    </xf>
    <xf numFmtId="0" fontId="0" fillId="0" borderId="1" xfId="2" applyNumberFormat="1" applyFont="1" applyFill="1" applyBorder="1" applyAlignment="1" applyProtection="1">
      <alignment vertical="center"/>
      <protection locked="0"/>
    </xf>
    <xf numFmtId="0" fontId="9" fillId="0" borderId="1" xfId="2" applyNumberFormat="1" applyFont="1" applyFill="1" applyBorder="1" applyAlignment="1" applyProtection="1">
      <alignment vertical="center"/>
      <protection locked="0"/>
    </xf>
    <xf numFmtId="0" fontId="17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79" fontId="20" fillId="0" borderId="1" xfId="1" applyNumberFormat="1" applyFont="1" applyBorder="1">
      <alignment vertical="center"/>
    </xf>
    <xf numFmtId="0" fontId="20" fillId="0" borderId="1" xfId="0" applyFont="1" applyBorder="1" applyAlignment="1">
      <alignment vertical="center"/>
    </xf>
    <xf numFmtId="49" fontId="20" fillId="0" borderId="1" xfId="0" applyNumberFormat="1" applyFont="1" applyFill="1" applyBorder="1" applyAlignment="1" applyProtection="1">
      <alignment horizontal="left" vertical="center"/>
    </xf>
    <xf numFmtId="49" fontId="0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 applyAlignment="1">
      <alignment vertical="center"/>
    </xf>
    <xf numFmtId="178" fontId="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78" fontId="9" fillId="0" borderId="1" xfId="0" applyNumberFormat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179" fontId="0" fillId="0" borderId="1" xfId="1" applyNumberFormat="1" applyFont="1" applyFill="1" applyBorder="1" applyAlignment="1" applyProtection="1">
      <alignment vertical="center"/>
    </xf>
    <xf numFmtId="179" fontId="0" fillId="0" borderId="1" xfId="1" applyNumberFormat="1" applyFont="1" applyFill="1" applyBorder="1" applyAlignment="1">
      <alignment vertical="center"/>
    </xf>
    <xf numFmtId="178" fontId="0" fillId="0" borderId="1" xfId="1" applyNumberFormat="1" applyFont="1" applyBorder="1">
      <alignment vertical="center"/>
    </xf>
    <xf numFmtId="177" fontId="9" fillId="0" borderId="6" xfId="0" applyNumberFormat="1" applyFont="1" applyFill="1" applyBorder="1" applyAlignment="1" applyProtection="1">
      <alignment horizontal="left" vertical="center"/>
      <protection locked="0"/>
    </xf>
    <xf numFmtId="179" fontId="0" fillId="0" borderId="1" xfId="1" applyNumberFormat="1" applyFont="1" applyFill="1" applyBorder="1" applyAlignment="1" applyProtection="1">
      <alignment vertical="center"/>
      <protection locked="0"/>
    </xf>
    <xf numFmtId="1" fontId="21" fillId="0" borderId="1" xfId="0" applyNumberFormat="1" applyFont="1" applyBorder="1" applyAlignment="1"/>
    <xf numFmtId="180" fontId="9" fillId="0" borderId="1" xfId="0" applyNumberFormat="1" applyFont="1" applyFill="1" applyBorder="1" applyAlignment="1" applyProtection="1">
      <alignment horizontal="left" vertical="center"/>
      <protection locked="0"/>
    </xf>
    <xf numFmtId="177" fontId="9" fillId="0" borderId="1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Border="1" applyAlignment="1">
      <alignment vertical="center"/>
    </xf>
    <xf numFmtId="179" fontId="0" fillId="0" borderId="1" xfId="0" applyNumberFormat="1" applyFont="1" applyBorder="1" applyAlignment="1">
      <alignment vertical="center"/>
    </xf>
    <xf numFmtId="0" fontId="12" fillId="0" borderId="1" xfId="0" applyFont="1" applyFill="1" applyBorder="1" applyAlignment="1">
      <alignment horizontal="left" vertical="center" indent="1"/>
    </xf>
    <xf numFmtId="43" fontId="12" fillId="0" borderId="1" xfId="0" applyNumberFormat="1" applyFont="1" applyBorder="1" applyAlignment="1">
      <alignment vertical="center"/>
    </xf>
    <xf numFmtId="0" fontId="12" fillId="0" borderId="1" xfId="0" applyNumberFormat="1" applyFont="1" applyFill="1" applyBorder="1" applyAlignment="1" applyProtection="1">
      <alignment vertical="center"/>
    </xf>
    <xf numFmtId="0" fontId="15" fillId="0" borderId="1" xfId="0" applyNumberFormat="1" applyFont="1" applyFill="1" applyBorder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vertical="center"/>
    </xf>
    <xf numFmtId="0" fontId="9" fillId="0" borderId="1" xfId="3" applyNumberFormat="1" applyFont="1" applyFill="1" applyBorder="1" applyAlignment="1" applyProtection="1">
      <alignment horizontal="right" vertical="center"/>
    </xf>
    <xf numFmtId="0" fontId="0" fillId="0" borderId="1" xfId="3" applyNumberFormat="1" applyFont="1" applyFill="1" applyBorder="1" applyAlignment="1" applyProtection="1">
      <alignment horizontal="right" vertical="center"/>
      <protection locked="0"/>
    </xf>
    <xf numFmtId="0" fontId="12" fillId="0" borderId="1" xfId="0" applyFont="1" applyFill="1" applyBorder="1" applyAlignment="1">
      <alignment vertical="center" wrapText="1"/>
    </xf>
    <xf numFmtId="0" fontId="0" fillId="0" borderId="1" xfId="3" applyNumberFormat="1" applyFont="1" applyFill="1" applyBorder="1" applyAlignment="1" applyProtection="1">
      <alignment vertical="center"/>
      <protection locked="0"/>
    </xf>
    <xf numFmtId="0" fontId="14" fillId="0" borderId="1" xfId="3" applyFont="1" applyFill="1" applyBorder="1" applyAlignment="1">
      <alignment horizontal="distributed" vertical="center"/>
    </xf>
    <xf numFmtId="0" fontId="9" fillId="0" borderId="1" xfId="3" applyNumberFormat="1" applyFont="1" applyFill="1" applyBorder="1" applyAlignment="1" applyProtection="1">
      <alignment vertical="center"/>
    </xf>
    <xf numFmtId="0" fontId="9" fillId="0" borderId="1" xfId="2" applyFont="1" applyFill="1" applyBorder="1" applyAlignment="1">
      <alignment vertical="center"/>
    </xf>
    <xf numFmtId="1" fontId="22" fillId="0" borderId="1" xfId="2" applyNumberFormat="1" applyFont="1" applyFill="1" applyBorder="1" applyAlignment="1" applyProtection="1">
      <alignment vertical="center"/>
      <protection locked="0"/>
    </xf>
    <xf numFmtId="0" fontId="14" fillId="0" borderId="1" xfId="2" applyFont="1" applyFill="1" applyBorder="1" applyAlignment="1">
      <alignment horizontal="distributed" vertical="center"/>
    </xf>
    <xf numFmtId="0" fontId="28" fillId="0" borderId="3" xfId="0" applyFont="1" applyBorder="1" applyAlignment="1">
      <alignment horizontal="center" vertical="center" wrapText="1"/>
    </xf>
    <xf numFmtId="181" fontId="29" fillId="0" borderId="7" xfId="0" applyNumberFormat="1" applyFont="1" applyFill="1" applyBorder="1" applyAlignment="1">
      <alignment horizontal="right" vertical="center"/>
    </xf>
    <xf numFmtId="181" fontId="29" fillId="0" borderId="8" xfId="0" applyNumberFormat="1" applyFont="1" applyFill="1" applyBorder="1" applyAlignment="1">
      <alignment horizontal="right" vertical="center"/>
    </xf>
    <xf numFmtId="181" fontId="29" fillId="0" borderId="8" xfId="0" applyNumberFormat="1" applyFont="1" applyFill="1" applyBorder="1" applyAlignment="1">
      <alignment horizontal="center" vertical="center"/>
    </xf>
    <xf numFmtId="181" fontId="29" fillId="0" borderId="9" xfId="0" applyNumberFormat="1" applyFont="1" applyFill="1" applyBorder="1" applyAlignment="1">
      <alignment horizontal="right" vertical="center"/>
    </xf>
    <xf numFmtId="181" fontId="29" fillId="0" borderId="10" xfId="0" applyNumberFormat="1" applyFont="1" applyFill="1" applyBorder="1" applyAlignment="1">
      <alignment horizontal="right" vertical="center"/>
    </xf>
    <xf numFmtId="181" fontId="29" fillId="0" borderId="11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2" borderId="2" xfId="0" applyNumberFormat="1" applyFont="1" applyFill="1" applyBorder="1" applyAlignment="1" applyProtection="1">
      <alignment horizontal="center" vertical="center" wrapText="1"/>
    </xf>
    <xf numFmtId="0" fontId="19" fillId="2" borderId="4" xfId="0" applyNumberFormat="1" applyFont="1" applyFill="1" applyBorder="1" applyAlignment="1" applyProtection="1">
      <alignment horizontal="center" vertical="center" wrapText="1"/>
    </xf>
    <xf numFmtId="0" fontId="15" fillId="2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</cellXfs>
  <cellStyles count="4">
    <cellStyle name="常规" xfId="0" builtinId="0"/>
    <cellStyle name="常规_08平顺2018年地方财政预算" xfId="2"/>
    <cellStyle name="常规_14高新区2018年地方财政预算" xfId="3"/>
    <cellStyle name="千位分隔" xfId="1" builtin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workbookViewId="0">
      <selection activeCell="A2" sqref="A2:E2"/>
    </sheetView>
  </sheetViews>
  <sheetFormatPr defaultColWidth="9" defaultRowHeight="13.5"/>
  <cols>
    <col min="1" max="1" width="40.125" style="103" customWidth="1"/>
    <col min="2" max="3" width="14.75" style="103" customWidth="1"/>
    <col min="4" max="4" width="12" style="103" customWidth="1"/>
    <col min="5" max="5" width="13.5" style="103" customWidth="1"/>
    <col min="6" max="16384" width="9" style="103"/>
  </cols>
  <sheetData>
    <row r="1" spans="1:5" ht="18.75">
      <c r="A1" s="104" t="s">
        <v>0</v>
      </c>
    </row>
    <row r="2" spans="1:5" ht="22.5">
      <c r="A2" s="126" t="s">
        <v>1</v>
      </c>
      <c r="B2" s="126"/>
      <c r="C2" s="126"/>
      <c r="D2" s="126"/>
      <c r="E2" s="126"/>
    </row>
    <row r="3" spans="1:5">
      <c r="E3" s="105" t="s">
        <v>2</v>
      </c>
    </row>
    <row r="4" spans="1:5" ht="34.5" customHeight="1">
      <c r="A4" s="106" t="s">
        <v>3</v>
      </c>
      <c r="B4" s="107" t="s">
        <v>4</v>
      </c>
      <c r="C4" s="107" t="s">
        <v>5</v>
      </c>
      <c r="D4" s="107" t="s">
        <v>6</v>
      </c>
      <c r="E4" s="106" t="s">
        <v>7</v>
      </c>
    </row>
    <row r="5" spans="1:5" ht="18" customHeight="1">
      <c r="A5" s="108" t="s">
        <v>8</v>
      </c>
      <c r="B5" s="109">
        <f>SUM(B6:B20)</f>
        <v>1151458</v>
      </c>
      <c r="C5" s="109">
        <f>SUM(C6:C20)</f>
        <v>1278994</v>
      </c>
      <c r="D5" s="46">
        <f>C5/B5*100</f>
        <v>111.07604445841707</v>
      </c>
      <c r="E5" s="59"/>
    </row>
    <row r="6" spans="1:5" ht="18" customHeight="1">
      <c r="A6" s="108" t="s">
        <v>9</v>
      </c>
      <c r="B6" s="110">
        <v>502344</v>
      </c>
      <c r="C6" s="110">
        <v>559918</v>
      </c>
      <c r="D6" s="46">
        <f t="shared" ref="D6:D63" si="0">C6/B6*100</f>
        <v>111.46107050148902</v>
      </c>
      <c r="E6" s="59"/>
    </row>
    <row r="7" spans="1:5" ht="18" customHeight="1">
      <c r="A7" s="108" t="s">
        <v>10</v>
      </c>
      <c r="B7" s="110">
        <v>285</v>
      </c>
      <c r="C7" s="110">
        <v>0</v>
      </c>
      <c r="D7" s="46">
        <f t="shared" si="0"/>
        <v>0</v>
      </c>
      <c r="E7" s="111"/>
    </row>
    <row r="8" spans="1:5" ht="18" customHeight="1">
      <c r="A8" s="108" t="s">
        <v>11</v>
      </c>
      <c r="B8" s="110">
        <v>186164</v>
      </c>
      <c r="C8" s="110">
        <v>207361</v>
      </c>
      <c r="D8" s="46">
        <f t="shared" si="0"/>
        <v>111.38619711652092</v>
      </c>
      <c r="E8" s="59"/>
    </row>
    <row r="9" spans="1:5" ht="18" customHeight="1">
      <c r="A9" s="108" t="s">
        <v>12</v>
      </c>
      <c r="B9" s="110">
        <v>30993</v>
      </c>
      <c r="C9" s="110">
        <v>29133</v>
      </c>
      <c r="D9" s="46">
        <f t="shared" si="0"/>
        <v>93.998644855289911</v>
      </c>
      <c r="E9" s="111"/>
    </row>
    <row r="10" spans="1:5" ht="18.75" customHeight="1">
      <c r="A10" s="108" t="s">
        <v>13</v>
      </c>
      <c r="B10" s="110">
        <v>206160</v>
      </c>
      <c r="C10" s="110">
        <v>225047</v>
      </c>
      <c r="D10" s="46">
        <f t="shared" si="0"/>
        <v>109.16133100504462</v>
      </c>
      <c r="E10" s="59"/>
    </row>
    <row r="11" spans="1:5" ht="18" customHeight="1">
      <c r="A11" s="108" t="s">
        <v>14</v>
      </c>
      <c r="B11" s="110">
        <v>57344</v>
      </c>
      <c r="C11" s="110">
        <v>72456</v>
      </c>
      <c r="D11" s="46">
        <f t="shared" si="0"/>
        <v>126.35323660714286</v>
      </c>
      <c r="E11" s="59"/>
    </row>
    <row r="12" spans="1:5" ht="18" customHeight="1">
      <c r="A12" s="108" t="s">
        <v>15</v>
      </c>
      <c r="B12" s="110">
        <v>29420</v>
      </c>
      <c r="C12" s="110">
        <v>31101</v>
      </c>
      <c r="D12" s="46">
        <f t="shared" si="0"/>
        <v>105.71380013596192</v>
      </c>
      <c r="E12" s="59"/>
    </row>
    <row r="13" spans="1:5" ht="18" customHeight="1">
      <c r="A13" s="108" t="s">
        <v>16</v>
      </c>
      <c r="B13" s="110">
        <v>28738</v>
      </c>
      <c r="C13" s="110">
        <v>30961</v>
      </c>
      <c r="D13" s="46">
        <f t="shared" si="0"/>
        <v>107.73540260282553</v>
      </c>
      <c r="E13" s="59"/>
    </row>
    <row r="14" spans="1:5" ht="18" customHeight="1">
      <c r="A14" s="108" t="s">
        <v>17</v>
      </c>
      <c r="B14" s="110">
        <v>31507</v>
      </c>
      <c r="C14" s="110">
        <v>35301</v>
      </c>
      <c r="D14" s="46">
        <f t="shared" si="0"/>
        <v>112.0417684958898</v>
      </c>
      <c r="E14" s="59"/>
    </row>
    <row r="15" spans="1:5" ht="18" customHeight="1">
      <c r="A15" s="108" t="s">
        <v>18</v>
      </c>
      <c r="B15" s="110">
        <v>24754</v>
      </c>
      <c r="C15" s="110">
        <v>28581</v>
      </c>
      <c r="D15" s="46">
        <f t="shared" si="0"/>
        <v>115.46012765613638</v>
      </c>
      <c r="E15" s="59"/>
    </row>
    <row r="16" spans="1:5" ht="18" customHeight="1">
      <c r="A16" s="108" t="s">
        <v>19</v>
      </c>
      <c r="B16" s="110">
        <v>17265</v>
      </c>
      <c r="C16" s="110">
        <v>18985</v>
      </c>
      <c r="D16" s="46">
        <f t="shared" si="0"/>
        <v>109.96235157833767</v>
      </c>
      <c r="E16" s="59"/>
    </row>
    <row r="17" spans="1:5" ht="18" customHeight="1">
      <c r="A17" s="108" t="s">
        <v>20</v>
      </c>
      <c r="B17" s="110">
        <v>6328</v>
      </c>
      <c r="C17" s="110">
        <v>9238</v>
      </c>
      <c r="D17" s="46">
        <f t="shared" si="0"/>
        <v>145.98609355246523</v>
      </c>
      <c r="E17" s="59"/>
    </row>
    <row r="18" spans="1:5" ht="18" customHeight="1">
      <c r="A18" s="108" t="s">
        <v>21</v>
      </c>
      <c r="B18" s="110">
        <v>21841</v>
      </c>
      <c r="C18" s="110">
        <v>21750</v>
      </c>
      <c r="D18" s="46">
        <f t="shared" si="0"/>
        <v>99.583352410603908</v>
      </c>
      <c r="E18" s="59"/>
    </row>
    <row r="19" spans="1:5" ht="18" customHeight="1">
      <c r="A19" s="108" t="s">
        <v>22</v>
      </c>
      <c r="B19" s="110">
        <v>67</v>
      </c>
      <c r="C19" s="110">
        <v>70</v>
      </c>
      <c r="D19" s="46">
        <f t="shared" si="0"/>
        <v>104.4776119402985</v>
      </c>
      <c r="E19" s="59"/>
    </row>
    <row r="20" spans="1:5" ht="18" customHeight="1">
      <c r="A20" s="108" t="s">
        <v>23</v>
      </c>
      <c r="B20" s="110">
        <v>8248</v>
      </c>
      <c r="C20" s="110">
        <v>9092</v>
      </c>
      <c r="D20" s="46">
        <f t="shared" si="0"/>
        <v>110.23278370514065</v>
      </c>
      <c r="E20" s="61"/>
    </row>
    <row r="21" spans="1:5" ht="18" customHeight="1">
      <c r="A21" s="108" t="s">
        <v>24</v>
      </c>
      <c r="B21" s="109">
        <f>SUM(B22:B29)</f>
        <v>355238</v>
      </c>
      <c r="C21" s="109">
        <f>SUM(C22:C29)</f>
        <v>334830</v>
      </c>
      <c r="D21" s="46">
        <f t="shared" si="0"/>
        <v>94.255119103249086</v>
      </c>
      <c r="E21" s="59"/>
    </row>
    <row r="22" spans="1:5" ht="18" customHeight="1">
      <c r="A22" s="108" t="s">
        <v>25</v>
      </c>
      <c r="B22" s="110">
        <v>101488</v>
      </c>
      <c r="C22" s="110">
        <v>94986</v>
      </c>
      <c r="D22" s="46">
        <f t="shared" si="0"/>
        <v>93.593331231278569</v>
      </c>
      <c r="E22" s="59"/>
    </row>
    <row r="23" spans="1:5" ht="18" customHeight="1">
      <c r="A23" s="108" t="s">
        <v>26</v>
      </c>
      <c r="B23" s="110">
        <v>57544</v>
      </c>
      <c r="C23" s="110">
        <v>64735</v>
      </c>
      <c r="D23" s="46">
        <f t="shared" si="0"/>
        <v>112.49652439872098</v>
      </c>
      <c r="E23" s="59"/>
    </row>
    <row r="24" spans="1:5" ht="18" customHeight="1">
      <c r="A24" s="108" t="s">
        <v>27</v>
      </c>
      <c r="B24" s="110">
        <v>26032</v>
      </c>
      <c r="C24" s="110">
        <v>35411</v>
      </c>
      <c r="D24" s="46">
        <f t="shared" si="0"/>
        <v>136.02873386601107</v>
      </c>
      <c r="E24" s="59"/>
    </row>
    <row r="25" spans="1:5" ht="18" customHeight="1">
      <c r="A25" s="108" t="s">
        <v>28</v>
      </c>
      <c r="B25" s="110">
        <v>1565</v>
      </c>
      <c r="C25" s="110">
        <v>8730</v>
      </c>
      <c r="D25" s="46">
        <f t="shared" si="0"/>
        <v>557.82747603833866</v>
      </c>
      <c r="E25" s="59"/>
    </row>
    <row r="26" spans="1:5" ht="18" customHeight="1">
      <c r="A26" s="108" t="s">
        <v>29</v>
      </c>
      <c r="B26" s="110">
        <v>144398</v>
      </c>
      <c r="C26" s="110">
        <v>116427</v>
      </c>
      <c r="D26" s="46">
        <f t="shared" si="0"/>
        <v>80.629233091871072</v>
      </c>
      <c r="E26" s="59"/>
    </row>
    <row r="27" spans="1:5" ht="18" customHeight="1">
      <c r="A27" s="108" t="s">
        <v>30</v>
      </c>
      <c r="B27" s="110">
        <v>775</v>
      </c>
      <c r="C27" s="110">
        <v>621</v>
      </c>
      <c r="D27" s="46">
        <f t="shared" si="0"/>
        <v>80.129032258064512</v>
      </c>
      <c r="E27" s="59"/>
    </row>
    <row r="28" spans="1:5" ht="18" customHeight="1">
      <c r="A28" s="108" t="s">
        <v>31</v>
      </c>
      <c r="B28" s="110">
        <v>13831</v>
      </c>
      <c r="C28" s="110">
        <v>11708</v>
      </c>
      <c r="D28" s="46">
        <f t="shared" si="0"/>
        <v>84.650422962909417</v>
      </c>
      <c r="E28" s="61"/>
    </row>
    <row r="29" spans="1:5" ht="18" customHeight="1">
      <c r="A29" s="108" t="s">
        <v>32</v>
      </c>
      <c r="B29" s="110">
        <v>9605</v>
      </c>
      <c r="C29" s="110">
        <v>2212</v>
      </c>
      <c r="D29" s="46">
        <f t="shared" si="0"/>
        <v>23.029672045809473</v>
      </c>
      <c r="E29" s="59"/>
    </row>
    <row r="30" spans="1:5" ht="18" customHeight="1">
      <c r="A30" s="108" t="s">
        <v>33</v>
      </c>
      <c r="B30" s="112"/>
      <c r="C30" s="112"/>
      <c r="D30" s="46"/>
      <c r="E30" s="59"/>
    </row>
    <row r="31" spans="1:5" ht="18" customHeight="1">
      <c r="A31" s="113" t="s">
        <v>34</v>
      </c>
      <c r="B31" s="114">
        <f>SUM(B5,B21)</f>
        <v>1506696</v>
      </c>
      <c r="C31" s="114">
        <f>SUM(C5,C21)</f>
        <v>1613824</v>
      </c>
      <c r="D31" s="46">
        <f t="shared" si="0"/>
        <v>107.11012705947319</v>
      </c>
      <c r="E31" s="59"/>
    </row>
    <row r="32" spans="1:5" ht="18" customHeight="1">
      <c r="A32" s="44" t="s">
        <v>35</v>
      </c>
      <c r="B32" s="45">
        <f>B33+B65+B66+B71+B72+B73</f>
        <v>2194729</v>
      </c>
      <c r="C32" s="45">
        <f>C33+C65+C66+C71+C72+C73</f>
        <v>1414750</v>
      </c>
      <c r="D32" s="46">
        <f t="shared" si="0"/>
        <v>64.461261504267725</v>
      </c>
      <c r="E32" s="59"/>
    </row>
    <row r="33" spans="1:5" ht="18" customHeight="1">
      <c r="A33" s="48" t="s">
        <v>36</v>
      </c>
      <c r="B33" s="45">
        <f>B34+B40+B63</f>
        <v>1470513</v>
      </c>
      <c r="C33" s="45">
        <f>C34+C40+C63</f>
        <v>1016564</v>
      </c>
      <c r="D33" s="46">
        <f t="shared" si="0"/>
        <v>69.129888685105129</v>
      </c>
      <c r="E33" s="59"/>
    </row>
    <row r="34" spans="1:5" ht="18" customHeight="1">
      <c r="A34" s="48" t="s">
        <v>37</v>
      </c>
      <c r="B34" s="45">
        <f>SUM(B35:B39)</f>
        <v>17829</v>
      </c>
      <c r="C34" s="45">
        <f>SUM(C35:C39)</f>
        <v>17829</v>
      </c>
      <c r="D34" s="46">
        <f t="shared" si="0"/>
        <v>100</v>
      </c>
      <c r="E34" s="59"/>
    </row>
    <row r="35" spans="1:5" ht="18" customHeight="1">
      <c r="A35" s="74" t="s">
        <v>38</v>
      </c>
      <c r="B35" s="75">
        <v>4998</v>
      </c>
      <c r="C35" s="75">
        <v>4998</v>
      </c>
      <c r="D35" s="46">
        <f t="shared" si="0"/>
        <v>100</v>
      </c>
      <c r="E35" s="59"/>
    </row>
    <row r="36" spans="1:5" ht="18" customHeight="1">
      <c r="A36" s="74" t="s">
        <v>39</v>
      </c>
      <c r="B36" s="75">
        <v>7792</v>
      </c>
      <c r="C36" s="75">
        <v>7792</v>
      </c>
      <c r="D36" s="46">
        <f t="shared" si="0"/>
        <v>100</v>
      </c>
      <c r="E36" s="59"/>
    </row>
    <row r="37" spans="1:5" ht="18" customHeight="1">
      <c r="A37" s="74" t="s">
        <v>40</v>
      </c>
      <c r="B37" s="75">
        <v>54207</v>
      </c>
      <c r="C37" s="75">
        <v>54207</v>
      </c>
      <c r="D37" s="46">
        <f t="shared" si="0"/>
        <v>100</v>
      </c>
      <c r="E37" s="59"/>
    </row>
    <row r="38" spans="1:5" ht="18" customHeight="1">
      <c r="A38" s="74" t="s">
        <v>41</v>
      </c>
      <c r="B38" s="75">
        <v>1505</v>
      </c>
      <c r="C38" s="75">
        <v>1505</v>
      </c>
      <c r="D38" s="46">
        <f t="shared" si="0"/>
        <v>100</v>
      </c>
      <c r="E38" s="59"/>
    </row>
    <row r="39" spans="1:5" ht="18" customHeight="1">
      <c r="A39" s="74" t="s">
        <v>42</v>
      </c>
      <c r="B39" s="75">
        <v>-50673</v>
      </c>
      <c r="C39" s="75">
        <v>-50673</v>
      </c>
      <c r="D39" s="46">
        <f t="shared" si="0"/>
        <v>100</v>
      </c>
      <c r="E39" s="59"/>
    </row>
    <row r="40" spans="1:5" ht="18" customHeight="1">
      <c r="A40" s="74" t="s">
        <v>43</v>
      </c>
      <c r="B40" s="45">
        <f>SUM(B41:B62)</f>
        <v>910359</v>
      </c>
      <c r="C40" s="45">
        <f>SUM(C41:C62)</f>
        <v>879799</v>
      </c>
      <c r="D40" s="46">
        <f t="shared" si="0"/>
        <v>96.643082564131291</v>
      </c>
      <c r="E40" s="59"/>
    </row>
    <row r="41" spans="1:5" ht="18" customHeight="1">
      <c r="A41" s="76" t="s">
        <v>44</v>
      </c>
      <c r="B41" s="75">
        <v>355857</v>
      </c>
      <c r="C41" s="75">
        <v>335995</v>
      </c>
      <c r="D41" s="46">
        <f t="shared" si="0"/>
        <v>94.4185445277176</v>
      </c>
      <c r="E41" s="59"/>
    </row>
    <row r="42" spans="1:5" ht="18" customHeight="1">
      <c r="A42" s="49" t="s">
        <v>45</v>
      </c>
      <c r="B42" s="75">
        <v>60320</v>
      </c>
      <c r="C42" s="75">
        <v>48677</v>
      </c>
      <c r="D42" s="46">
        <f t="shared" si="0"/>
        <v>80.69794429708223</v>
      </c>
      <c r="E42" s="59"/>
    </row>
    <row r="43" spans="1:5" ht="18" customHeight="1">
      <c r="A43" s="49" t="s">
        <v>46</v>
      </c>
      <c r="B43" s="75">
        <v>39808</v>
      </c>
      <c r="C43" s="75">
        <v>13498</v>
      </c>
      <c r="D43" s="46">
        <f t="shared" si="0"/>
        <v>33.907757234726688</v>
      </c>
      <c r="E43" s="59"/>
    </row>
    <row r="44" spans="1:5" ht="18" customHeight="1">
      <c r="A44" s="49" t="s">
        <v>47</v>
      </c>
      <c r="B44" s="75">
        <v>5498</v>
      </c>
      <c r="C44" s="75">
        <v>4398</v>
      </c>
      <c r="D44" s="46">
        <f t="shared" si="0"/>
        <v>79.99272462713715</v>
      </c>
      <c r="E44" s="59"/>
    </row>
    <row r="45" spans="1:5" ht="18" customHeight="1">
      <c r="A45" s="49" t="s">
        <v>48</v>
      </c>
      <c r="B45" s="75">
        <v>2430</v>
      </c>
      <c r="C45" s="75">
        <v>1062</v>
      </c>
      <c r="D45" s="46">
        <f t="shared" si="0"/>
        <v>43.703703703703702</v>
      </c>
      <c r="E45" s="59"/>
    </row>
    <row r="46" spans="1:5" ht="18" customHeight="1">
      <c r="A46" s="49" t="s">
        <v>49</v>
      </c>
      <c r="B46" s="75">
        <v>11906</v>
      </c>
      <c r="C46" s="75">
        <v>0</v>
      </c>
      <c r="D46" s="46">
        <f t="shared" si="0"/>
        <v>0</v>
      </c>
      <c r="E46" s="59"/>
    </row>
    <row r="47" spans="1:5" ht="18" customHeight="1">
      <c r="A47" s="49" t="s">
        <v>50</v>
      </c>
      <c r="B47" s="75">
        <v>34521</v>
      </c>
      <c r="C47" s="75">
        <v>325</v>
      </c>
      <c r="D47" s="46">
        <f t="shared" si="0"/>
        <v>0.94145592537875489</v>
      </c>
      <c r="E47" s="59"/>
    </row>
    <row r="48" spans="1:5" ht="18" customHeight="1">
      <c r="A48" s="49" t="s">
        <v>51</v>
      </c>
      <c r="B48" s="75">
        <v>65397</v>
      </c>
      <c r="C48" s="75">
        <v>60979</v>
      </c>
      <c r="D48" s="46">
        <f t="shared" si="0"/>
        <v>93.244338425310019</v>
      </c>
      <c r="E48" s="59"/>
    </row>
    <row r="49" spans="1:5" ht="18" customHeight="1">
      <c r="A49" s="76" t="s">
        <v>52</v>
      </c>
      <c r="B49" s="75">
        <v>96076</v>
      </c>
      <c r="C49" s="75">
        <v>90512</v>
      </c>
      <c r="D49" s="46">
        <f t="shared" si="0"/>
        <v>94.208751405137605</v>
      </c>
      <c r="E49" s="59"/>
    </row>
    <row r="50" spans="1:5" ht="18" customHeight="1">
      <c r="A50" s="49" t="s">
        <v>53</v>
      </c>
      <c r="B50" s="75">
        <v>41457</v>
      </c>
      <c r="C50" s="75">
        <v>11491</v>
      </c>
      <c r="D50" s="46">
        <f t="shared" si="0"/>
        <v>27.717876353812382</v>
      </c>
      <c r="E50" s="59"/>
    </row>
    <row r="51" spans="1:5" ht="18" customHeight="1">
      <c r="A51" s="49" t="s">
        <v>54</v>
      </c>
      <c r="B51" s="75">
        <v>6006</v>
      </c>
      <c r="C51" s="75">
        <v>0</v>
      </c>
      <c r="D51" s="46">
        <f t="shared" si="0"/>
        <v>0</v>
      </c>
      <c r="E51" s="59"/>
    </row>
    <row r="52" spans="1:5" ht="18" customHeight="1">
      <c r="A52" s="49" t="s">
        <v>55</v>
      </c>
      <c r="B52" s="75">
        <v>1969</v>
      </c>
      <c r="C52" s="75">
        <v>1772</v>
      </c>
      <c r="D52" s="46">
        <f t="shared" si="0"/>
        <v>89.994921279837484</v>
      </c>
      <c r="E52" s="59"/>
    </row>
    <row r="53" spans="1:5" ht="18" customHeight="1">
      <c r="A53" s="49" t="s">
        <v>56</v>
      </c>
      <c r="B53" s="75">
        <v>130750</v>
      </c>
      <c r="C53" s="75">
        <v>127855</v>
      </c>
      <c r="D53" s="46">
        <f t="shared" si="0"/>
        <v>97.785850860420652</v>
      </c>
      <c r="E53" s="59"/>
    </row>
    <row r="54" spans="1:5" ht="18" customHeight="1">
      <c r="A54" s="49" t="s">
        <v>57</v>
      </c>
      <c r="B54" s="75">
        <v>5603</v>
      </c>
      <c r="C54" s="75">
        <v>5060</v>
      </c>
      <c r="D54" s="46">
        <f t="shared" si="0"/>
        <v>90.308763162591461</v>
      </c>
      <c r="E54" s="59"/>
    </row>
    <row r="55" spans="1:5" ht="18" customHeight="1">
      <c r="A55" s="49" t="s">
        <v>58</v>
      </c>
      <c r="B55" s="75">
        <v>43511</v>
      </c>
      <c r="C55" s="75">
        <v>42560</v>
      </c>
      <c r="D55" s="46">
        <f t="shared" si="0"/>
        <v>97.814345797614394</v>
      </c>
      <c r="E55" s="59"/>
    </row>
    <row r="56" spans="1:5" ht="18" customHeight="1">
      <c r="A56" s="49" t="s">
        <v>59</v>
      </c>
      <c r="B56" s="75"/>
      <c r="C56" s="75">
        <v>7564</v>
      </c>
      <c r="D56" s="46"/>
      <c r="E56" s="59"/>
    </row>
    <row r="57" spans="1:5" ht="18" customHeight="1">
      <c r="A57" s="49" t="s">
        <v>60</v>
      </c>
      <c r="B57" s="75"/>
      <c r="C57" s="75">
        <v>37254</v>
      </c>
      <c r="D57" s="46"/>
      <c r="E57" s="59"/>
    </row>
    <row r="58" spans="1:5" ht="18" customHeight="1">
      <c r="A58" s="49" t="s">
        <v>61</v>
      </c>
      <c r="B58" s="75"/>
      <c r="C58" s="75">
        <v>48208</v>
      </c>
      <c r="D58" s="46"/>
      <c r="E58" s="59"/>
    </row>
    <row r="59" spans="1:5" ht="18" customHeight="1">
      <c r="A59" s="49" t="s">
        <v>62</v>
      </c>
      <c r="B59" s="75"/>
      <c r="C59" s="75">
        <v>31613</v>
      </c>
      <c r="D59" s="46"/>
      <c r="E59" s="59"/>
    </row>
    <row r="60" spans="1:5" ht="18" customHeight="1">
      <c r="A60" s="49" t="s">
        <v>63</v>
      </c>
      <c r="B60" s="75"/>
      <c r="C60" s="75">
        <v>10107</v>
      </c>
      <c r="D60" s="46"/>
      <c r="E60" s="59"/>
    </row>
    <row r="61" spans="1:5" ht="18" customHeight="1">
      <c r="A61" s="49" t="s">
        <v>64</v>
      </c>
      <c r="B61" s="75"/>
      <c r="C61" s="75">
        <v>17</v>
      </c>
      <c r="D61" s="46"/>
      <c r="E61" s="59"/>
    </row>
    <row r="62" spans="1:5" ht="18" customHeight="1">
      <c r="A62" s="49" t="s">
        <v>65</v>
      </c>
      <c r="B62" s="75">
        <v>9250</v>
      </c>
      <c r="C62" s="75">
        <v>852</v>
      </c>
      <c r="D62" s="46">
        <f t="shared" si="0"/>
        <v>9.2108108108108109</v>
      </c>
      <c r="E62" s="59"/>
    </row>
    <row r="63" spans="1:5" ht="18" customHeight="1">
      <c r="A63" s="49" t="s">
        <v>66</v>
      </c>
      <c r="B63" s="45">
        <v>542325</v>
      </c>
      <c r="C63" s="45">
        <v>118936</v>
      </c>
      <c r="D63" s="46">
        <f t="shared" si="0"/>
        <v>21.930761075001151</v>
      </c>
      <c r="E63" s="59"/>
    </row>
    <row r="64" spans="1:5" ht="18" customHeight="1">
      <c r="A64" s="115"/>
      <c r="B64" s="75"/>
      <c r="C64" s="75"/>
      <c r="D64" s="46"/>
      <c r="E64" s="59"/>
    </row>
    <row r="65" spans="1:5" ht="18" customHeight="1">
      <c r="A65" s="74" t="s">
        <v>67</v>
      </c>
      <c r="B65" s="75">
        <f>151513+97</f>
        <v>151610</v>
      </c>
      <c r="C65" s="75">
        <v>171783</v>
      </c>
      <c r="D65" s="46">
        <f t="shared" ref="D65:D75" si="1">C65/B65*100</f>
        <v>113.30585053756349</v>
      </c>
      <c r="E65" s="59"/>
    </row>
    <row r="66" spans="1:5" ht="18" customHeight="1">
      <c r="A66" s="74" t="s">
        <v>68</v>
      </c>
      <c r="B66" s="45">
        <f>SUM(B67:B70)</f>
        <v>347236</v>
      </c>
      <c r="C66" s="45">
        <f>SUM(C67:C70)</f>
        <v>132403</v>
      </c>
      <c r="D66" s="46">
        <f t="shared" si="1"/>
        <v>38.13055097973713</v>
      </c>
      <c r="E66" s="59"/>
    </row>
    <row r="67" spans="1:5" ht="18" customHeight="1">
      <c r="A67" s="74" t="s">
        <v>69</v>
      </c>
      <c r="B67" s="75">
        <v>162738</v>
      </c>
      <c r="C67" s="75">
        <v>90337</v>
      </c>
      <c r="D67" s="46">
        <f t="shared" si="1"/>
        <v>55.510698177438577</v>
      </c>
      <c r="E67" s="59"/>
    </row>
    <row r="68" spans="1:5" ht="18" customHeight="1">
      <c r="A68" s="74" t="s">
        <v>70</v>
      </c>
      <c r="B68" s="75">
        <v>75923</v>
      </c>
      <c r="C68" s="75">
        <v>16066</v>
      </c>
      <c r="D68" s="46">
        <f t="shared" si="1"/>
        <v>21.160913030307022</v>
      </c>
      <c r="E68" s="59"/>
    </row>
    <row r="69" spans="1:5" ht="18" customHeight="1">
      <c r="A69" s="74" t="s">
        <v>71</v>
      </c>
      <c r="B69" s="75">
        <v>87260</v>
      </c>
      <c r="C69" s="75"/>
      <c r="D69" s="46">
        <f t="shared" si="1"/>
        <v>0</v>
      </c>
      <c r="E69" s="59"/>
    </row>
    <row r="70" spans="1:5" ht="18" customHeight="1">
      <c r="A70" s="74" t="s">
        <v>72</v>
      </c>
      <c r="B70" s="75">
        <v>21315</v>
      </c>
      <c r="C70" s="75">
        <v>26000</v>
      </c>
      <c r="D70" s="46">
        <f t="shared" si="1"/>
        <v>121.97982641332395</v>
      </c>
      <c r="E70" s="59"/>
    </row>
    <row r="71" spans="1:5" ht="18" customHeight="1">
      <c r="A71" s="116" t="s">
        <v>73</v>
      </c>
      <c r="B71" s="75"/>
      <c r="C71" s="75"/>
      <c r="D71" s="46"/>
      <c r="E71" s="59"/>
    </row>
    <row r="72" spans="1:5" ht="18" customHeight="1">
      <c r="A72" s="74" t="s">
        <v>74</v>
      </c>
      <c r="B72" s="75">
        <v>225370</v>
      </c>
      <c r="C72" s="75">
        <v>94000</v>
      </c>
      <c r="D72" s="46">
        <f t="shared" si="1"/>
        <v>41.709189333096688</v>
      </c>
      <c r="E72" s="59"/>
    </row>
    <row r="73" spans="1:5" ht="18" customHeight="1">
      <c r="A73" s="74" t="s">
        <v>75</v>
      </c>
      <c r="B73" s="75"/>
      <c r="C73" s="75"/>
      <c r="D73" s="46"/>
      <c r="E73" s="59"/>
    </row>
    <row r="74" spans="1:5" ht="18" customHeight="1">
      <c r="A74" s="74"/>
      <c r="B74" s="75"/>
      <c r="C74" s="75"/>
      <c r="D74" s="46"/>
      <c r="E74" s="59"/>
    </row>
    <row r="75" spans="1:5" ht="18" customHeight="1">
      <c r="A75" s="117" t="s">
        <v>76</v>
      </c>
      <c r="B75" s="45">
        <f>B31+B32</f>
        <v>3701425</v>
      </c>
      <c r="C75" s="45">
        <f>C31+C32</f>
        <v>3028574</v>
      </c>
      <c r="D75" s="46">
        <f t="shared" si="1"/>
        <v>81.821838886374849</v>
      </c>
      <c r="E75" s="59"/>
    </row>
  </sheetData>
  <mergeCells count="1">
    <mergeCell ref="A2:E2"/>
  </mergeCells>
  <phoneticPr fontId="30" type="noConversion"/>
  <pageMargins left="0.47152777777777799" right="3.8888888888888903E-2" top="1" bottom="1" header="0.51180555555555596" footer="0.51180555555555596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C6" sqref="C6"/>
    </sheetView>
  </sheetViews>
  <sheetFormatPr defaultColWidth="9" defaultRowHeight="13.5"/>
  <cols>
    <col min="1" max="1" width="21.875" customWidth="1"/>
    <col min="2" max="2" width="18.625" customWidth="1"/>
    <col min="3" max="3" width="17.875" customWidth="1"/>
    <col min="4" max="4" width="18.125" customWidth="1"/>
    <col min="5" max="5" width="22" customWidth="1"/>
  </cols>
  <sheetData>
    <row r="1" spans="1:5" ht="30" customHeight="1">
      <c r="A1" s="9" t="s">
        <v>703</v>
      </c>
    </row>
    <row r="2" spans="1:5" ht="33.75" customHeight="1">
      <c r="A2" s="126" t="s">
        <v>704</v>
      </c>
      <c r="B2" s="126"/>
      <c r="C2" s="126"/>
      <c r="D2" s="126"/>
      <c r="E2" s="126"/>
    </row>
    <row r="3" spans="1:5" ht="25.5" customHeight="1">
      <c r="A3" s="11"/>
      <c r="B3" s="11"/>
      <c r="C3" s="19"/>
      <c r="D3" s="11"/>
      <c r="E3" s="19" t="s">
        <v>2</v>
      </c>
    </row>
    <row r="4" spans="1:5" ht="30" customHeight="1">
      <c r="A4" s="41" t="s">
        <v>3</v>
      </c>
      <c r="B4" s="42" t="s">
        <v>4</v>
      </c>
      <c r="C4" s="42" t="s">
        <v>5</v>
      </c>
      <c r="D4" s="42" t="s">
        <v>6</v>
      </c>
      <c r="E4" s="43" t="s">
        <v>7</v>
      </c>
    </row>
    <row r="5" spans="1:5" ht="30" customHeight="1">
      <c r="A5" s="44" t="s">
        <v>35</v>
      </c>
      <c r="B5" s="45">
        <f>B6</f>
        <v>17471</v>
      </c>
      <c r="C5" s="45">
        <f>C6</f>
        <v>7019</v>
      </c>
      <c r="D5" s="46">
        <f>C5/B5*100</f>
        <v>40.175147387098619</v>
      </c>
      <c r="E5" s="47"/>
    </row>
    <row r="6" spans="1:5" ht="30" customHeight="1">
      <c r="A6" s="48" t="s">
        <v>36</v>
      </c>
      <c r="B6" s="45">
        <f>B7</f>
        <v>17471</v>
      </c>
      <c r="C6" s="45">
        <f>C7</f>
        <v>7019</v>
      </c>
      <c r="D6" s="46">
        <f t="shared" ref="D6:D7" si="0">C6/B6*100</f>
        <v>40.175147387098619</v>
      </c>
      <c r="E6" s="47"/>
    </row>
    <row r="7" spans="1:5" ht="30" customHeight="1">
      <c r="A7" s="49" t="s">
        <v>66</v>
      </c>
      <c r="B7" s="45">
        <v>17471</v>
      </c>
      <c r="C7" s="45">
        <v>7019</v>
      </c>
      <c r="D7" s="46">
        <f t="shared" si="0"/>
        <v>40.175147387098619</v>
      </c>
      <c r="E7" s="50"/>
    </row>
  </sheetData>
  <mergeCells count="1">
    <mergeCell ref="A2:E2"/>
  </mergeCells>
  <phoneticPr fontId="30" type="noConversion"/>
  <pageMargins left="0.75" right="0.75" top="1" bottom="1" header="0.51180555555555596" footer="0.51180555555555596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28" sqref="C28"/>
    </sheetView>
  </sheetViews>
  <sheetFormatPr defaultColWidth="9" defaultRowHeight="13.5"/>
  <cols>
    <col min="1" max="1" width="32.5" customWidth="1"/>
    <col min="2" max="2" width="27" customWidth="1"/>
    <col min="3" max="3" width="32.5" customWidth="1"/>
  </cols>
  <sheetData>
    <row r="1" spans="1:3" ht="18.75">
      <c r="A1" s="9" t="s">
        <v>705</v>
      </c>
    </row>
    <row r="2" spans="1:3" ht="41.1" customHeight="1">
      <c r="A2" s="126" t="s">
        <v>706</v>
      </c>
      <c r="B2" s="126"/>
      <c r="C2" s="126"/>
    </row>
    <row r="3" spans="1:3">
      <c r="A3" s="3"/>
      <c r="C3" s="3" t="s">
        <v>656</v>
      </c>
    </row>
    <row r="4" spans="1:3" ht="21" customHeight="1">
      <c r="A4" s="130" t="s">
        <v>657</v>
      </c>
      <c r="B4" s="130" t="s">
        <v>660</v>
      </c>
      <c r="C4" s="130" t="s">
        <v>661</v>
      </c>
    </row>
    <row r="5" spans="1:3" ht="21" customHeight="1">
      <c r="A5" s="130"/>
      <c r="B5" s="130"/>
      <c r="C5" s="130"/>
    </row>
    <row r="6" spans="1:3" ht="21" customHeight="1">
      <c r="A6" s="38" t="s">
        <v>662</v>
      </c>
      <c r="B6" s="39">
        <v>565000</v>
      </c>
      <c r="C6" s="39">
        <v>431878</v>
      </c>
    </row>
    <row r="7" spans="1:3" ht="21" customHeight="1">
      <c r="A7" s="40" t="s">
        <v>663</v>
      </c>
      <c r="B7" s="39">
        <v>472814</v>
      </c>
      <c r="C7" s="39">
        <v>364732</v>
      </c>
    </row>
  </sheetData>
  <mergeCells count="4">
    <mergeCell ref="A2:C2"/>
    <mergeCell ref="A4:A5"/>
    <mergeCell ref="B4:B5"/>
    <mergeCell ref="C4:C5"/>
  </mergeCells>
  <phoneticPr fontId="30" type="noConversion"/>
  <pageMargins left="0.55000000000000004" right="0.235416666666667" top="1" bottom="1" header="0.51180555555555596" footer="0.51180555555555596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16"/>
  <sheetViews>
    <sheetView workbookViewId="0">
      <selection activeCell="B7" sqref="B7"/>
    </sheetView>
  </sheetViews>
  <sheetFormatPr defaultColWidth="9" defaultRowHeight="14.25"/>
  <cols>
    <col min="1" max="2" width="44.5" style="20" customWidth="1"/>
    <col min="3" max="16380" width="9" style="20"/>
  </cols>
  <sheetData>
    <row r="1" spans="1:2" s="11" customFormat="1" ht="24.95" customHeight="1">
      <c r="A1" s="9" t="s">
        <v>707</v>
      </c>
      <c r="B1" s="9"/>
    </row>
    <row r="2" spans="1:2" s="11" customFormat="1" ht="24.95" customHeight="1">
      <c r="A2" s="132" t="s">
        <v>708</v>
      </c>
      <c r="B2" s="132"/>
    </row>
    <row r="3" spans="1:2" s="11" customFormat="1" ht="24" customHeight="1">
      <c r="A3" s="22"/>
      <c r="B3" s="19" t="s">
        <v>2</v>
      </c>
    </row>
    <row r="4" spans="1:2" s="20" customFormat="1" ht="27" customHeight="1">
      <c r="A4" s="133" t="s">
        <v>709</v>
      </c>
      <c r="B4" s="133"/>
    </row>
    <row r="5" spans="1:2" s="20" customFormat="1" ht="27" customHeight="1">
      <c r="A5" s="31" t="s">
        <v>710</v>
      </c>
      <c r="B5" s="31" t="s">
        <v>711</v>
      </c>
    </row>
    <row r="6" spans="1:2" s="20" customFormat="1" ht="27" customHeight="1">
      <c r="A6" s="32" t="s">
        <v>712</v>
      </c>
      <c r="B6" s="33"/>
    </row>
    <row r="7" spans="1:2" s="20" customFormat="1" ht="27" customHeight="1">
      <c r="A7" s="32" t="s">
        <v>713</v>
      </c>
      <c r="B7" s="33">
        <v>3256</v>
      </c>
    </row>
    <row r="8" spans="1:2" s="20" customFormat="1" ht="27" customHeight="1">
      <c r="A8" s="32" t="s">
        <v>714</v>
      </c>
      <c r="B8" s="33"/>
    </row>
    <row r="9" spans="1:2" s="20" customFormat="1" ht="27" customHeight="1">
      <c r="A9" s="32" t="s">
        <v>715</v>
      </c>
      <c r="B9" s="33"/>
    </row>
    <row r="10" spans="1:2" s="20" customFormat="1" ht="27" customHeight="1">
      <c r="A10" s="34" t="s">
        <v>716</v>
      </c>
      <c r="B10" s="33"/>
    </row>
    <row r="11" spans="1:2" s="20" customFormat="1" ht="27" customHeight="1">
      <c r="A11" s="31"/>
      <c r="B11" s="33"/>
    </row>
    <row r="12" spans="1:2" s="20" customFormat="1" ht="27" customHeight="1">
      <c r="A12" s="35" t="s">
        <v>717</v>
      </c>
      <c r="B12" s="36">
        <f>SUM(B6:B10)</f>
        <v>3256</v>
      </c>
    </row>
    <row r="13" spans="1:2" s="20" customFormat="1" ht="27" customHeight="1">
      <c r="A13" s="34" t="s">
        <v>718</v>
      </c>
      <c r="B13" s="33"/>
    </row>
    <row r="14" spans="1:2" s="20" customFormat="1" ht="27" customHeight="1">
      <c r="A14" s="34" t="s">
        <v>719</v>
      </c>
      <c r="B14" s="33">
        <v>17391</v>
      </c>
    </row>
    <row r="15" spans="1:2" s="20" customFormat="1" ht="27" customHeight="1">
      <c r="A15" s="37"/>
      <c r="B15" s="33"/>
    </row>
    <row r="16" spans="1:2" s="20" customFormat="1" ht="29.25" customHeight="1">
      <c r="A16" s="35" t="s">
        <v>720</v>
      </c>
      <c r="B16" s="33">
        <f>SUM(B12:B14)</f>
        <v>20647</v>
      </c>
    </row>
  </sheetData>
  <mergeCells count="2">
    <mergeCell ref="A2:B2"/>
    <mergeCell ref="A4:B4"/>
  </mergeCells>
  <phoneticPr fontId="30" type="noConversion"/>
  <pageMargins left="0.75" right="0.39305555555555599" top="1" bottom="1" header="0.51180555555555596" footer="0.51180555555555596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16"/>
  <sheetViews>
    <sheetView showZeros="0" workbookViewId="0">
      <selection activeCell="A22" sqref="A22"/>
    </sheetView>
  </sheetViews>
  <sheetFormatPr defaultColWidth="9" defaultRowHeight="14.25"/>
  <cols>
    <col min="1" max="1" width="48" style="20" customWidth="1"/>
    <col min="2" max="2" width="47.875" style="20" customWidth="1"/>
    <col min="3" max="3" width="31.625" style="20"/>
    <col min="4" max="4" width="15.125" style="20"/>
    <col min="5" max="16384" width="9" style="20"/>
  </cols>
  <sheetData>
    <row r="1" spans="1:4" s="11" customFormat="1" ht="24.95" customHeight="1">
      <c r="A1" s="9" t="s">
        <v>721</v>
      </c>
      <c r="B1" s="9"/>
      <c r="C1" s="9"/>
      <c r="D1" s="9"/>
    </row>
    <row r="2" spans="1:4" s="11" customFormat="1" ht="24.95" customHeight="1">
      <c r="A2" s="126" t="s">
        <v>722</v>
      </c>
      <c r="B2" s="126"/>
      <c r="C2" s="21"/>
      <c r="D2" s="21"/>
    </row>
    <row r="3" spans="1:4" s="11" customFormat="1" ht="24" customHeight="1">
      <c r="A3" s="22"/>
      <c r="B3" s="19" t="s">
        <v>2</v>
      </c>
      <c r="D3" s="23"/>
    </row>
    <row r="4" spans="1:4" ht="27" customHeight="1">
      <c r="A4" s="24" t="s">
        <v>710</v>
      </c>
      <c r="B4" s="24" t="s">
        <v>667</v>
      </c>
    </row>
    <row r="5" spans="1:4" ht="27" customHeight="1">
      <c r="A5" s="25" t="s">
        <v>723</v>
      </c>
      <c r="B5" s="26">
        <v>19847</v>
      </c>
    </row>
    <row r="6" spans="1:4" ht="27" customHeight="1">
      <c r="A6" s="27" t="s">
        <v>724</v>
      </c>
      <c r="B6" s="26"/>
    </row>
    <row r="7" spans="1:4" ht="27" customHeight="1">
      <c r="A7" s="27" t="s">
        <v>725</v>
      </c>
      <c r="B7" s="26">
        <v>800</v>
      </c>
    </row>
    <row r="8" spans="1:4" ht="27" customHeight="1">
      <c r="A8" s="27" t="s">
        <v>726</v>
      </c>
      <c r="B8" s="26"/>
    </row>
    <row r="9" spans="1:4" ht="27" customHeight="1">
      <c r="A9" s="27" t="s">
        <v>727</v>
      </c>
      <c r="B9" s="26"/>
    </row>
    <row r="10" spans="1:4" ht="27" customHeight="1">
      <c r="A10" s="27"/>
      <c r="B10" s="26"/>
    </row>
    <row r="11" spans="1:4" ht="27" customHeight="1">
      <c r="A11" s="28" t="s">
        <v>728</v>
      </c>
      <c r="B11" s="26">
        <f>SUM(B5:B9)</f>
        <v>20647</v>
      </c>
    </row>
    <row r="12" spans="1:4" ht="27" customHeight="1">
      <c r="A12" s="29" t="s">
        <v>729</v>
      </c>
      <c r="B12" s="26">
        <f>0</f>
        <v>0</v>
      </c>
    </row>
    <row r="13" spans="1:4" ht="27" customHeight="1">
      <c r="A13" s="27" t="s">
        <v>730</v>
      </c>
      <c r="B13" s="26"/>
    </row>
    <row r="14" spans="1:4" ht="27" customHeight="1">
      <c r="A14" s="27" t="s">
        <v>731</v>
      </c>
      <c r="B14" s="26"/>
    </row>
    <row r="15" spans="1:4" ht="27" customHeight="1">
      <c r="A15" s="28" t="s">
        <v>732</v>
      </c>
      <c r="B15" s="26">
        <f>SUM(B11:B14)</f>
        <v>20647</v>
      </c>
    </row>
    <row r="16" spans="1:4">
      <c r="A16" s="30"/>
      <c r="B16" s="11"/>
      <c r="C16" s="11"/>
      <c r="D16" s="11"/>
    </row>
  </sheetData>
  <mergeCells count="1">
    <mergeCell ref="A2:B2"/>
  </mergeCells>
  <phoneticPr fontId="30" type="noConversion"/>
  <pageMargins left="0.51180555555555596" right="0.27500000000000002" top="1" bottom="1" header="0.51180555555555596" footer="0.51180555555555596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1"/>
  <sheetViews>
    <sheetView workbookViewId="0">
      <selection activeCell="C4" sqref="C4"/>
    </sheetView>
  </sheetViews>
  <sheetFormatPr defaultColWidth="9" defaultRowHeight="14.25"/>
  <cols>
    <col min="1" max="1" width="27.125" style="11" customWidth="1"/>
    <col min="2" max="2" width="12.75" style="11" bestFit="1" customWidth="1"/>
    <col min="3" max="3" width="12.75" style="11" customWidth="1"/>
    <col min="4" max="4" width="13.875" style="11" bestFit="1" customWidth="1"/>
    <col min="5" max="5" width="12.75" style="11" bestFit="1" customWidth="1"/>
    <col min="6" max="7" width="13.875" style="11" bestFit="1" customWidth="1"/>
    <col min="8" max="8" width="10.5" style="11" bestFit="1" customWidth="1"/>
    <col min="9" max="9" width="11.625" style="11" bestFit="1" customWidth="1"/>
    <col min="10" max="10" width="10.5" style="11" bestFit="1" customWidth="1"/>
    <col min="11" max="11" width="12.75" style="11" bestFit="1" customWidth="1"/>
    <col min="12" max="12" width="10.5" style="11" bestFit="1" customWidth="1"/>
    <col min="13" max="13" width="12.75" style="11" bestFit="1" customWidth="1"/>
    <col min="14" max="14" width="9.5" style="11" bestFit="1" customWidth="1"/>
    <col min="15" max="15" width="11.625" style="11" bestFit="1" customWidth="1"/>
    <col min="16" max="16" width="9.5" style="11" bestFit="1" customWidth="1"/>
    <col min="17" max="18" width="11.625" style="11" bestFit="1" customWidth="1"/>
    <col min="19" max="19" width="10.5" style="11" bestFit="1" customWidth="1"/>
    <col min="20" max="16384" width="9" style="11"/>
  </cols>
  <sheetData>
    <row r="1" spans="1:19" s="11" customFormat="1" ht="23.25" customHeight="1">
      <c r="A1" s="9" t="s">
        <v>733</v>
      </c>
      <c r="B1" s="12"/>
      <c r="C1" s="12"/>
    </row>
    <row r="2" spans="1:19" s="11" customFormat="1" ht="22.5">
      <c r="A2" s="126" t="s">
        <v>734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</row>
    <row r="3" spans="1:19" s="11" customFormat="1" ht="19.5" customHeight="1">
      <c r="R3" s="19" t="s">
        <v>2</v>
      </c>
    </row>
    <row r="4" spans="1:19" s="11" customFormat="1" ht="71.25">
      <c r="A4" s="13" t="s">
        <v>735</v>
      </c>
      <c r="B4" s="14" t="s">
        <v>669</v>
      </c>
      <c r="C4" s="14" t="s">
        <v>820</v>
      </c>
      <c r="D4" s="118" t="s">
        <v>805</v>
      </c>
      <c r="E4" s="118" t="s">
        <v>819</v>
      </c>
      <c r="F4" s="118" t="s">
        <v>809</v>
      </c>
      <c r="G4" s="118" t="s">
        <v>807</v>
      </c>
      <c r="H4" s="118" t="s">
        <v>808</v>
      </c>
      <c r="I4" s="118" t="s">
        <v>810</v>
      </c>
      <c r="J4" s="14" t="s">
        <v>736</v>
      </c>
      <c r="K4" s="118" t="s">
        <v>811</v>
      </c>
      <c r="L4" s="14" t="s">
        <v>737</v>
      </c>
      <c r="M4" s="118" t="s">
        <v>812</v>
      </c>
      <c r="N4" s="14" t="s">
        <v>738</v>
      </c>
      <c r="O4" s="118" t="s">
        <v>813</v>
      </c>
      <c r="P4" s="14" t="s">
        <v>739</v>
      </c>
      <c r="Q4" s="118" t="s">
        <v>814</v>
      </c>
      <c r="R4" s="14" t="s">
        <v>740</v>
      </c>
      <c r="S4" s="118" t="s">
        <v>815</v>
      </c>
    </row>
    <row r="5" spans="1:19" s="11" customFormat="1" ht="27" customHeight="1">
      <c r="A5" s="15" t="s">
        <v>741</v>
      </c>
      <c r="B5" s="16">
        <f>D5+F5+H5+J5+L5+N5+P5+R5</f>
        <v>1304896</v>
      </c>
      <c r="C5" s="16">
        <f>E5+G5+I5+K5+M5+O5+Q5+S5</f>
        <v>1012598.9399999998</v>
      </c>
      <c r="D5" s="16">
        <v>533757</v>
      </c>
      <c r="E5" s="119">
        <v>533756.53</v>
      </c>
      <c r="F5" s="16">
        <v>89736</v>
      </c>
      <c r="G5" s="16"/>
      <c r="H5" s="16">
        <v>259549</v>
      </c>
      <c r="I5" s="120">
        <v>56987.360000000001</v>
      </c>
      <c r="J5" s="16">
        <v>182694</v>
      </c>
      <c r="K5" s="120">
        <v>182694.05</v>
      </c>
      <c r="L5" s="16">
        <v>185267</v>
      </c>
      <c r="M5" s="120">
        <v>185267.49</v>
      </c>
      <c r="N5" s="16">
        <v>24038</v>
      </c>
      <c r="O5" s="120">
        <v>24038.19</v>
      </c>
      <c r="P5" s="16">
        <v>20050</v>
      </c>
      <c r="Q5" s="122">
        <v>20050</v>
      </c>
      <c r="R5" s="16">
        <v>9805</v>
      </c>
      <c r="S5" s="123">
        <v>9805.32</v>
      </c>
    </row>
    <row r="6" spans="1:19" s="11" customFormat="1" ht="27" customHeight="1">
      <c r="A6" s="15" t="s">
        <v>742</v>
      </c>
      <c r="B6" s="16">
        <f t="shared" ref="B6:B11" si="0">D6+F6+H6+J6+L6+N6+P6+R6</f>
        <v>747948</v>
      </c>
      <c r="C6" s="16">
        <f t="shared" ref="C6:C11" si="1">E6+G6+I6+K6+M6+O6+Q6+S6</f>
        <v>606777.40999999992</v>
      </c>
      <c r="D6" s="16">
        <v>285193</v>
      </c>
      <c r="E6" s="120">
        <v>285192.53000000003</v>
      </c>
      <c r="F6" s="16">
        <v>23602</v>
      </c>
      <c r="G6" s="16"/>
      <c r="H6" s="16">
        <v>156156</v>
      </c>
      <c r="I6" s="120">
        <v>38587.360000000001</v>
      </c>
      <c r="J6" s="16">
        <v>178110</v>
      </c>
      <c r="K6" s="120">
        <v>178109.95</v>
      </c>
      <c r="L6" s="16">
        <v>54294</v>
      </c>
      <c r="M6" s="120">
        <v>54294.06</v>
      </c>
      <c r="N6" s="16">
        <v>23538</v>
      </c>
      <c r="O6" s="120">
        <v>23538.19</v>
      </c>
      <c r="P6" s="16">
        <v>18000</v>
      </c>
      <c r="Q6" s="122">
        <v>18000</v>
      </c>
      <c r="R6" s="16">
        <v>9055</v>
      </c>
      <c r="S6" s="123">
        <v>9055.32</v>
      </c>
    </row>
    <row r="7" spans="1:19" s="11" customFormat="1" ht="27" customHeight="1">
      <c r="A7" s="15" t="s">
        <v>743</v>
      </c>
      <c r="B7" s="16">
        <f t="shared" si="0"/>
        <v>17705</v>
      </c>
      <c r="C7" s="16">
        <f t="shared" si="1"/>
        <v>13750</v>
      </c>
      <c r="D7" s="16">
        <v>3500</v>
      </c>
      <c r="E7" s="120">
        <v>3500</v>
      </c>
      <c r="F7" s="16">
        <v>3294</v>
      </c>
      <c r="G7" s="16"/>
      <c r="H7" s="16">
        <v>711</v>
      </c>
      <c r="I7" s="120">
        <v>50</v>
      </c>
      <c r="J7" s="16">
        <v>4400</v>
      </c>
      <c r="K7" s="120">
        <v>4400</v>
      </c>
      <c r="L7" s="16">
        <v>2500</v>
      </c>
      <c r="M7" s="120">
        <v>2500</v>
      </c>
      <c r="N7" s="16">
        <v>500</v>
      </c>
      <c r="O7" s="120">
        <v>500</v>
      </c>
      <c r="P7" s="16">
        <v>2050</v>
      </c>
      <c r="Q7" s="122">
        <v>2050</v>
      </c>
      <c r="R7" s="16">
        <v>750</v>
      </c>
      <c r="S7" s="123">
        <v>750</v>
      </c>
    </row>
    <row r="8" spans="1:19" s="11" customFormat="1" ht="27" customHeight="1">
      <c r="A8" s="18" t="s">
        <v>744</v>
      </c>
      <c r="B8" s="16">
        <f t="shared" si="0"/>
        <v>299024</v>
      </c>
      <c r="C8" s="16">
        <f t="shared" si="1"/>
        <v>152089.41999999998</v>
      </c>
      <c r="D8" s="16">
        <v>5758</v>
      </c>
      <c r="E8" s="120">
        <v>5758</v>
      </c>
      <c r="F8" s="16">
        <v>62736</v>
      </c>
      <c r="G8" s="16"/>
      <c r="H8" s="16">
        <v>102199</v>
      </c>
      <c r="I8" s="120">
        <v>18000</v>
      </c>
      <c r="J8" s="16">
        <v>0</v>
      </c>
      <c r="K8" s="120">
        <v>0</v>
      </c>
      <c r="L8" s="16">
        <v>128331</v>
      </c>
      <c r="M8" s="120">
        <v>128331.42</v>
      </c>
      <c r="N8" s="16">
        <v>0</v>
      </c>
      <c r="O8" s="120">
        <v>0</v>
      </c>
      <c r="P8" s="16">
        <v>0</v>
      </c>
      <c r="Q8" s="122">
        <v>0</v>
      </c>
      <c r="R8" s="16">
        <v>0</v>
      </c>
      <c r="S8" s="124">
        <v>0</v>
      </c>
    </row>
    <row r="9" spans="1:19" s="11" customFormat="1" ht="27" customHeight="1">
      <c r="A9" s="18" t="s">
        <v>745</v>
      </c>
      <c r="B9" s="16">
        <f t="shared" si="0"/>
        <v>0</v>
      </c>
      <c r="C9" s="16">
        <f t="shared" si="1"/>
        <v>0</v>
      </c>
      <c r="D9" s="16">
        <v>0</v>
      </c>
      <c r="E9" s="120"/>
      <c r="F9" s="16">
        <v>0</v>
      </c>
      <c r="G9" s="16"/>
      <c r="H9" s="16">
        <v>0</v>
      </c>
      <c r="I9" s="120"/>
      <c r="J9" s="16">
        <v>0</v>
      </c>
      <c r="K9" s="120"/>
      <c r="L9" s="16">
        <v>0</v>
      </c>
      <c r="M9" s="120"/>
      <c r="N9" s="16">
        <v>0</v>
      </c>
      <c r="O9" s="120"/>
      <c r="P9" s="16">
        <v>0</v>
      </c>
      <c r="Q9" s="122"/>
      <c r="R9" s="16">
        <v>0</v>
      </c>
      <c r="S9" s="124"/>
    </row>
    <row r="10" spans="1:19" s="11" customFormat="1" ht="27" customHeight="1">
      <c r="A10" s="18" t="s">
        <v>746</v>
      </c>
      <c r="B10" s="16">
        <f t="shared" si="0"/>
        <v>1754</v>
      </c>
      <c r="C10" s="16">
        <f t="shared" si="1"/>
        <v>1754.1</v>
      </c>
      <c r="D10" s="16">
        <v>1500</v>
      </c>
      <c r="E10" s="120">
        <v>1500</v>
      </c>
      <c r="F10" s="16">
        <v>0</v>
      </c>
      <c r="G10" s="16"/>
      <c r="H10" s="16">
        <v>0</v>
      </c>
      <c r="I10" s="120">
        <v>0</v>
      </c>
      <c r="J10" s="16">
        <v>112</v>
      </c>
      <c r="K10" s="120">
        <v>112.1</v>
      </c>
      <c r="L10" s="16">
        <v>142</v>
      </c>
      <c r="M10" s="120">
        <v>142</v>
      </c>
      <c r="N10" s="16">
        <v>0</v>
      </c>
      <c r="O10" s="120">
        <v>0</v>
      </c>
      <c r="P10" s="16">
        <v>0</v>
      </c>
      <c r="Q10" s="122">
        <v>0</v>
      </c>
      <c r="R10" s="16">
        <v>0</v>
      </c>
      <c r="S10" s="124">
        <v>0</v>
      </c>
    </row>
    <row r="11" spans="1:19" s="11" customFormat="1" ht="27" customHeight="1">
      <c r="A11" s="18" t="s">
        <v>747</v>
      </c>
      <c r="B11" s="16">
        <f t="shared" si="0"/>
        <v>5659</v>
      </c>
      <c r="C11" s="16">
        <f>E11+G11+I11+K11</f>
        <v>5422</v>
      </c>
      <c r="D11" s="16">
        <v>5000</v>
      </c>
      <c r="E11" s="120">
        <v>5000</v>
      </c>
      <c r="F11" s="16">
        <v>104</v>
      </c>
      <c r="G11" s="16"/>
      <c r="H11" s="16">
        <v>483</v>
      </c>
      <c r="I11" s="120">
        <v>350</v>
      </c>
      <c r="J11" s="16">
        <v>72</v>
      </c>
      <c r="K11" s="120">
        <v>72</v>
      </c>
      <c r="L11" s="16">
        <v>0</v>
      </c>
      <c r="M11" s="121" t="s">
        <v>816</v>
      </c>
      <c r="N11" s="16">
        <v>0</v>
      </c>
      <c r="O11" s="121" t="s">
        <v>816</v>
      </c>
      <c r="P11" s="16">
        <v>0</v>
      </c>
      <c r="Q11" s="120">
        <v>0</v>
      </c>
      <c r="R11" s="16">
        <v>0</v>
      </c>
      <c r="S11" s="121" t="s">
        <v>816</v>
      </c>
    </row>
  </sheetData>
  <mergeCells count="1">
    <mergeCell ref="A2:R2"/>
  </mergeCells>
  <phoneticPr fontId="27" type="noConversion"/>
  <pageMargins left="0.75" right="0.196527777777778" top="1" bottom="1" header="0.51180555555555596" footer="0.51180555555555596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8"/>
  <sheetViews>
    <sheetView tabSelected="1" workbookViewId="0">
      <selection activeCell="P19" sqref="P19"/>
    </sheetView>
  </sheetViews>
  <sheetFormatPr defaultColWidth="9" defaultRowHeight="14.25"/>
  <cols>
    <col min="1" max="1" width="27.125" style="11" customWidth="1"/>
    <col min="2" max="3" width="15.625" style="11" customWidth="1"/>
    <col min="4" max="4" width="13.875" style="11" bestFit="1" customWidth="1"/>
    <col min="5" max="5" width="12.75" style="11" bestFit="1" customWidth="1"/>
    <col min="6" max="7" width="13.875" style="11" bestFit="1" customWidth="1"/>
    <col min="8" max="8" width="10.5" style="11" bestFit="1" customWidth="1"/>
    <col min="9" max="9" width="11.625" style="11" bestFit="1" customWidth="1"/>
    <col min="10" max="10" width="10.5" style="11" bestFit="1" customWidth="1"/>
    <col min="11" max="11" width="12.75" style="11" bestFit="1" customWidth="1"/>
    <col min="12" max="12" width="10.5" style="11" bestFit="1" customWidth="1"/>
    <col min="13" max="13" width="12.75" style="11" bestFit="1" customWidth="1"/>
    <col min="14" max="14" width="9.5" style="11" bestFit="1" customWidth="1"/>
    <col min="15" max="15" width="11.625" style="11" bestFit="1" customWidth="1"/>
    <col min="16" max="16" width="9.5" style="11" bestFit="1" customWidth="1"/>
    <col min="17" max="18" width="11.625" style="11" bestFit="1" customWidth="1"/>
    <col min="19" max="19" width="10.5" style="11" bestFit="1" customWidth="1"/>
    <col min="20" max="16384" width="9" style="11"/>
  </cols>
  <sheetData>
    <row r="1" spans="1:19" s="11" customFormat="1" ht="23.25" customHeight="1">
      <c r="A1" s="125" t="s">
        <v>818</v>
      </c>
      <c r="B1" s="12"/>
      <c r="C1" s="12"/>
    </row>
    <row r="2" spans="1:19" s="11" customFormat="1" ht="22.5">
      <c r="A2" s="134" t="s">
        <v>817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</row>
    <row r="3" spans="1:19" s="11" customFormat="1" ht="19.5" customHeight="1">
      <c r="R3" s="19" t="s">
        <v>2</v>
      </c>
    </row>
    <row r="4" spans="1:19" s="11" customFormat="1" ht="71.25">
      <c r="A4" s="13" t="s">
        <v>735</v>
      </c>
      <c r="B4" s="14" t="s">
        <v>821</v>
      </c>
      <c r="C4" s="14" t="s">
        <v>822</v>
      </c>
      <c r="D4" s="118" t="s">
        <v>805</v>
      </c>
      <c r="E4" s="118" t="s">
        <v>806</v>
      </c>
      <c r="F4" s="118" t="s">
        <v>809</v>
      </c>
      <c r="G4" s="118" t="s">
        <v>807</v>
      </c>
      <c r="H4" s="118" t="s">
        <v>808</v>
      </c>
      <c r="I4" s="118" t="s">
        <v>810</v>
      </c>
      <c r="J4" s="14" t="s">
        <v>736</v>
      </c>
      <c r="K4" s="118" t="s">
        <v>811</v>
      </c>
      <c r="L4" s="14" t="s">
        <v>737</v>
      </c>
      <c r="M4" s="118" t="s">
        <v>812</v>
      </c>
      <c r="N4" s="14" t="s">
        <v>738</v>
      </c>
      <c r="O4" s="118" t="s">
        <v>813</v>
      </c>
      <c r="P4" s="14" t="s">
        <v>739</v>
      </c>
      <c r="Q4" s="118" t="s">
        <v>814</v>
      </c>
      <c r="R4" s="14" t="s">
        <v>740</v>
      </c>
      <c r="S4" s="118" t="s">
        <v>815</v>
      </c>
    </row>
    <row r="5" spans="1:19" ht="39" customHeight="1">
      <c r="A5" s="15" t="s">
        <v>748</v>
      </c>
      <c r="B5" s="16">
        <f>D5+F5+H5+J5+L5+N5+P5+R5</f>
        <v>1259049</v>
      </c>
      <c r="C5" s="16">
        <f>E5+G5+I5+K5+M5+O5+Q5+S5</f>
        <v>996452.2</v>
      </c>
      <c r="D5" s="16">
        <v>545067</v>
      </c>
      <c r="E5" s="120">
        <v>545066.74</v>
      </c>
      <c r="F5" s="16">
        <v>62934</v>
      </c>
      <c r="G5" s="16"/>
      <c r="H5" s="16">
        <v>254853</v>
      </c>
      <c r="I5" s="120">
        <v>55189.94</v>
      </c>
      <c r="J5" s="16">
        <v>165345</v>
      </c>
      <c r="K5" s="120">
        <v>165344.85999999999</v>
      </c>
      <c r="L5" s="16">
        <v>175926</v>
      </c>
      <c r="M5" s="120">
        <v>175925.54</v>
      </c>
      <c r="N5" s="16">
        <v>35139</v>
      </c>
      <c r="O5" s="120">
        <v>35138.9</v>
      </c>
      <c r="P5" s="16">
        <v>11585</v>
      </c>
      <c r="Q5" s="122">
        <v>11585.48</v>
      </c>
      <c r="R5" s="16">
        <v>8200</v>
      </c>
      <c r="S5" s="123">
        <v>8200.74</v>
      </c>
    </row>
    <row r="6" spans="1:19" ht="39" customHeight="1">
      <c r="A6" s="17" t="s">
        <v>749</v>
      </c>
      <c r="B6" s="16">
        <f t="shared" ref="B6:B8" si="0">D6+F6+H6+J6+L6+N6+P6+R6</f>
        <v>1220991</v>
      </c>
      <c r="C6" s="16">
        <f t="shared" ref="C6:C8" si="1">E6+G6+I6+K6+M6+O6+Q6+S6</f>
        <v>958685.33</v>
      </c>
      <c r="D6" s="16">
        <v>535927</v>
      </c>
      <c r="E6" s="120">
        <v>535926.74</v>
      </c>
      <c r="F6" s="16">
        <v>62819</v>
      </c>
      <c r="G6" s="16"/>
      <c r="H6" s="16">
        <v>254517</v>
      </c>
      <c r="I6" s="120">
        <v>55029.94</v>
      </c>
      <c r="J6" s="16">
        <v>164245</v>
      </c>
      <c r="K6" s="120">
        <v>164244.85999999999</v>
      </c>
      <c r="L6" s="16">
        <v>156380</v>
      </c>
      <c r="M6" s="120">
        <v>156379.68</v>
      </c>
      <c r="N6" s="16">
        <v>34434</v>
      </c>
      <c r="O6" s="120">
        <v>34434.129999999997</v>
      </c>
      <c r="P6" s="16">
        <v>4469</v>
      </c>
      <c r="Q6" s="122">
        <v>4469.24</v>
      </c>
      <c r="R6" s="16">
        <v>8200</v>
      </c>
      <c r="S6" s="123">
        <v>8200.74</v>
      </c>
    </row>
    <row r="7" spans="1:19" ht="39" customHeight="1">
      <c r="A7" s="15" t="s">
        <v>750</v>
      </c>
      <c r="B7" s="16">
        <f t="shared" si="0"/>
        <v>786</v>
      </c>
      <c r="C7" s="16">
        <f t="shared" si="1"/>
        <v>786</v>
      </c>
      <c r="D7" s="16">
        <v>0</v>
      </c>
      <c r="E7" s="120">
        <v>0</v>
      </c>
      <c r="F7" s="16">
        <v>0</v>
      </c>
      <c r="G7" s="16"/>
      <c r="H7" s="16">
        <v>0</v>
      </c>
      <c r="I7" s="120">
        <v>0</v>
      </c>
      <c r="J7" s="16">
        <v>0</v>
      </c>
      <c r="K7" s="120">
        <v>0</v>
      </c>
      <c r="L7" s="16">
        <v>0</v>
      </c>
      <c r="M7" s="120">
        <v>0</v>
      </c>
      <c r="N7" s="16">
        <v>0</v>
      </c>
      <c r="O7" s="120">
        <v>0</v>
      </c>
      <c r="P7" s="16">
        <v>786</v>
      </c>
      <c r="Q7" s="122">
        <v>786</v>
      </c>
      <c r="R7" s="16">
        <v>0</v>
      </c>
      <c r="S7" s="124">
        <v>0</v>
      </c>
    </row>
    <row r="8" spans="1:19" ht="39" customHeight="1">
      <c r="A8" s="18" t="s">
        <v>751</v>
      </c>
      <c r="B8" s="16">
        <f t="shared" si="0"/>
        <v>2751</v>
      </c>
      <c r="C8" s="16">
        <f>E8+G8+I8+K8</f>
        <v>2460</v>
      </c>
      <c r="D8" s="16">
        <v>1200</v>
      </c>
      <c r="E8" s="120">
        <v>1200</v>
      </c>
      <c r="F8" s="16">
        <v>115</v>
      </c>
      <c r="G8" s="16"/>
      <c r="H8" s="16">
        <v>336</v>
      </c>
      <c r="I8" s="120">
        <v>160</v>
      </c>
      <c r="J8" s="16">
        <v>1100</v>
      </c>
      <c r="K8" s="120">
        <v>1100</v>
      </c>
      <c r="L8" s="16">
        <v>0</v>
      </c>
      <c r="M8" s="121" t="s">
        <v>816</v>
      </c>
      <c r="N8" s="16">
        <v>0</v>
      </c>
      <c r="O8" s="121" t="s">
        <v>816</v>
      </c>
      <c r="P8" s="16">
        <v>0</v>
      </c>
      <c r="Q8" s="120">
        <v>0</v>
      </c>
      <c r="R8" s="16">
        <v>0</v>
      </c>
      <c r="S8" s="121" t="s">
        <v>816</v>
      </c>
    </row>
  </sheetData>
  <mergeCells count="1">
    <mergeCell ref="A2:R2"/>
  </mergeCells>
  <phoneticPr fontId="30" type="noConversion"/>
  <pageMargins left="0.75" right="0.75" top="1" bottom="1" header="0.51180555555555596" footer="0.51180555555555596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6"/>
  <sheetViews>
    <sheetView workbookViewId="0">
      <selection activeCell="A3" sqref="A3"/>
    </sheetView>
  </sheetViews>
  <sheetFormatPr defaultColWidth="9" defaultRowHeight="13.5"/>
  <cols>
    <col min="1" max="1" width="39.125" customWidth="1"/>
    <col min="2" max="2" width="45" customWidth="1"/>
  </cols>
  <sheetData>
    <row r="1" spans="1:2" ht="18.75">
      <c r="A1" s="9" t="s">
        <v>752</v>
      </c>
    </row>
    <row r="2" spans="1:2" ht="22.5">
      <c r="A2" s="132" t="s">
        <v>753</v>
      </c>
      <c r="B2" s="132"/>
    </row>
    <row r="3" spans="1:2">
      <c r="B3" s="3" t="s">
        <v>2</v>
      </c>
    </row>
    <row r="4" spans="1:2" ht="21" customHeight="1">
      <c r="A4" s="8" t="s">
        <v>669</v>
      </c>
      <c r="B4" s="8">
        <f>SUM(B5:B16)</f>
        <v>18511.060000000001</v>
      </c>
    </row>
    <row r="5" spans="1:2" ht="21" customHeight="1">
      <c r="A5" s="10" t="s">
        <v>754</v>
      </c>
      <c r="B5" s="8">
        <f>2166.66+471.28</f>
        <v>2637.9399999999996</v>
      </c>
    </row>
    <row r="6" spans="1:2" ht="21" customHeight="1">
      <c r="A6" s="10" t="s">
        <v>755</v>
      </c>
      <c r="B6" s="8">
        <v>1734</v>
      </c>
    </row>
    <row r="7" spans="1:2" ht="21" customHeight="1">
      <c r="A7" s="10" t="s">
        <v>756</v>
      </c>
      <c r="B7" s="8">
        <v>1069.75</v>
      </c>
    </row>
    <row r="8" spans="1:2" ht="21" customHeight="1">
      <c r="A8" s="10" t="s">
        <v>757</v>
      </c>
      <c r="B8" s="8">
        <v>1332.29</v>
      </c>
    </row>
    <row r="9" spans="1:2" ht="21" customHeight="1">
      <c r="A9" s="10" t="s">
        <v>758</v>
      </c>
      <c r="B9" s="8">
        <v>2508.1999999999998</v>
      </c>
    </row>
    <row r="10" spans="1:2" ht="21" customHeight="1">
      <c r="A10" s="10" t="s">
        <v>759</v>
      </c>
      <c r="B10" s="8">
        <v>2536.25</v>
      </c>
    </row>
    <row r="11" spans="1:2" ht="21" customHeight="1">
      <c r="A11" s="10" t="s">
        <v>760</v>
      </c>
      <c r="B11" s="8">
        <v>1663.04</v>
      </c>
    </row>
    <row r="12" spans="1:2" ht="21" customHeight="1">
      <c r="A12" s="10" t="s">
        <v>761</v>
      </c>
      <c r="B12" s="8">
        <f>761.41-22.21</f>
        <v>739.19999999999993</v>
      </c>
    </row>
    <row r="13" spans="1:2" ht="21" customHeight="1">
      <c r="A13" s="10" t="s">
        <v>762</v>
      </c>
      <c r="B13" s="8">
        <v>1747.74</v>
      </c>
    </row>
    <row r="14" spans="1:2" ht="21" customHeight="1">
      <c r="A14" s="10" t="s">
        <v>763</v>
      </c>
      <c r="B14" s="8">
        <v>1723.98</v>
      </c>
    </row>
    <row r="15" spans="1:2" ht="21" customHeight="1">
      <c r="A15" s="10" t="s">
        <v>764</v>
      </c>
      <c r="B15" s="8">
        <v>770.19</v>
      </c>
    </row>
    <row r="16" spans="1:2" ht="21" customHeight="1">
      <c r="A16" s="10" t="s">
        <v>765</v>
      </c>
      <c r="B16" s="8">
        <v>48.48</v>
      </c>
    </row>
  </sheetData>
  <mergeCells count="1">
    <mergeCell ref="A2:B2"/>
  </mergeCells>
  <phoneticPr fontId="30" type="noConversion"/>
  <pageMargins left="0.90416666666666701" right="0.75" top="1" bottom="1" header="0.51180555555555596" footer="0.51180555555555596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41"/>
  <sheetViews>
    <sheetView workbookViewId="0">
      <selection activeCell="B15" sqref="B15"/>
    </sheetView>
  </sheetViews>
  <sheetFormatPr defaultColWidth="9" defaultRowHeight="13.5"/>
  <cols>
    <col min="1" max="1" width="52.875" style="1" customWidth="1"/>
    <col min="2" max="2" width="37.25" style="1" customWidth="1"/>
  </cols>
  <sheetData>
    <row r="1" spans="1:2" ht="18.75">
      <c r="A1" s="2" t="s">
        <v>766</v>
      </c>
    </row>
    <row r="2" spans="1:2" ht="22.5">
      <c r="A2" s="132" t="s">
        <v>767</v>
      </c>
      <c r="B2" s="132"/>
    </row>
    <row r="3" spans="1:2">
      <c r="B3" s="3" t="s">
        <v>2</v>
      </c>
    </row>
    <row r="4" spans="1:2" ht="27" customHeight="1">
      <c r="A4" s="4" t="s">
        <v>768</v>
      </c>
      <c r="B4" s="4" t="s">
        <v>669</v>
      </c>
    </row>
    <row r="5" spans="1:2" ht="27" customHeight="1">
      <c r="A5" s="5" t="s">
        <v>669</v>
      </c>
      <c r="B5" s="6">
        <f>SUM(B6:B41)</f>
        <v>18511.059999999998</v>
      </c>
    </row>
    <row r="6" spans="1:2" ht="24" customHeight="1">
      <c r="A6" s="7" t="s">
        <v>769</v>
      </c>
      <c r="B6" s="8">
        <v>252</v>
      </c>
    </row>
    <row r="7" spans="1:2" ht="24" customHeight="1">
      <c r="A7" s="7" t="s">
        <v>770</v>
      </c>
      <c r="B7" s="8">
        <v>171.02</v>
      </c>
    </row>
    <row r="8" spans="1:2" ht="24" customHeight="1">
      <c r="A8" s="7" t="s">
        <v>771</v>
      </c>
      <c r="B8" s="8">
        <v>68.27</v>
      </c>
    </row>
    <row r="9" spans="1:2" ht="24" customHeight="1">
      <c r="A9" s="7" t="s">
        <v>772</v>
      </c>
      <c r="B9" s="8">
        <v>167.4</v>
      </c>
    </row>
    <row r="10" spans="1:2" ht="24" customHeight="1">
      <c r="A10" s="7" t="s">
        <v>773</v>
      </c>
      <c r="B10" s="8">
        <v>184</v>
      </c>
    </row>
    <row r="11" spans="1:2" ht="24" customHeight="1">
      <c r="A11" s="7" t="s">
        <v>774</v>
      </c>
      <c r="B11" s="8">
        <v>399.13</v>
      </c>
    </row>
    <row r="12" spans="1:2" ht="24" customHeight="1">
      <c r="A12" s="7" t="s">
        <v>775</v>
      </c>
      <c r="B12" s="8">
        <v>2</v>
      </c>
    </row>
    <row r="13" spans="1:2" ht="24" customHeight="1">
      <c r="A13" s="8" t="s">
        <v>776</v>
      </c>
      <c r="B13" s="8">
        <v>50</v>
      </c>
    </row>
    <row r="14" spans="1:2" ht="24" customHeight="1">
      <c r="A14" s="7" t="s">
        <v>777</v>
      </c>
      <c r="B14" s="8">
        <v>22.12</v>
      </c>
    </row>
    <row r="15" spans="1:2" ht="24" customHeight="1">
      <c r="A15" s="7" t="s">
        <v>778</v>
      </c>
      <c r="B15" s="8">
        <v>356.5</v>
      </c>
    </row>
    <row r="16" spans="1:2" ht="24" customHeight="1">
      <c r="A16" s="7" t="s">
        <v>779</v>
      </c>
      <c r="B16" s="8">
        <v>102</v>
      </c>
    </row>
    <row r="17" spans="1:2" ht="24" customHeight="1">
      <c r="A17" s="7" t="s">
        <v>780</v>
      </c>
      <c r="B17" s="8">
        <v>165</v>
      </c>
    </row>
    <row r="18" spans="1:2" ht="24" customHeight="1">
      <c r="A18" s="7" t="s">
        <v>781</v>
      </c>
      <c r="B18" s="8">
        <v>500</v>
      </c>
    </row>
    <row r="19" spans="1:2" ht="24" customHeight="1">
      <c r="A19" s="7" t="s">
        <v>782</v>
      </c>
      <c r="B19" s="8">
        <v>100</v>
      </c>
    </row>
    <row r="20" spans="1:2" ht="24" customHeight="1">
      <c r="A20" s="7" t="s">
        <v>783</v>
      </c>
      <c r="B20" s="8">
        <v>144</v>
      </c>
    </row>
    <row r="21" spans="1:2" ht="24" customHeight="1">
      <c r="A21" s="7" t="s">
        <v>784</v>
      </c>
      <c r="B21" s="8">
        <v>155</v>
      </c>
    </row>
    <row r="22" spans="1:2" ht="24" customHeight="1">
      <c r="A22" s="7" t="s">
        <v>785</v>
      </c>
      <c r="B22" s="8">
        <v>160</v>
      </c>
    </row>
    <row r="23" spans="1:2" ht="24" customHeight="1">
      <c r="A23" s="7" t="s">
        <v>786</v>
      </c>
      <c r="B23" s="8">
        <v>110</v>
      </c>
    </row>
    <row r="24" spans="1:2" ht="24" customHeight="1">
      <c r="A24" s="7" t="s">
        <v>787</v>
      </c>
      <c r="B24" s="8">
        <v>200</v>
      </c>
    </row>
    <row r="25" spans="1:2" ht="24" customHeight="1">
      <c r="A25" s="7" t="s">
        <v>788</v>
      </c>
      <c r="B25" s="8">
        <v>2</v>
      </c>
    </row>
    <row r="26" spans="1:2" ht="24" customHeight="1">
      <c r="A26" s="7" t="s">
        <v>789</v>
      </c>
      <c r="B26" s="8">
        <v>2840</v>
      </c>
    </row>
    <row r="27" spans="1:2" ht="24" customHeight="1">
      <c r="A27" s="7" t="s">
        <v>790</v>
      </c>
      <c r="B27" s="8">
        <v>97.8</v>
      </c>
    </row>
    <row r="28" spans="1:2" ht="24" customHeight="1">
      <c r="A28" s="7" t="s">
        <v>791</v>
      </c>
      <c r="B28" s="8">
        <v>424</v>
      </c>
    </row>
    <row r="29" spans="1:2" ht="24" customHeight="1">
      <c r="A29" s="7" t="s">
        <v>792</v>
      </c>
      <c r="B29" s="8">
        <v>1602</v>
      </c>
    </row>
    <row r="30" spans="1:2" ht="24" customHeight="1">
      <c r="A30" s="7" t="s">
        <v>793</v>
      </c>
      <c r="B30" s="8">
        <v>1740</v>
      </c>
    </row>
    <row r="31" spans="1:2" ht="24" customHeight="1">
      <c r="A31" s="7" t="s">
        <v>794</v>
      </c>
      <c r="B31" s="8">
        <v>23</v>
      </c>
    </row>
    <row r="32" spans="1:2" ht="24" customHeight="1">
      <c r="A32" s="7" t="s">
        <v>795</v>
      </c>
      <c r="B32" s="8">
        <v>390</v>
      </c>
    </row>
    <row r="33" spans="1:2" ht="24" customHeight="1">
      <c r="A33" s="7" t="s">
        <v>796</v>
      </c>
      <c r="B33" s="8">
        <v>510</v>
      </c>
    </row>
    <row r="34" spans="1:2" ht="24" customHeight="1">
      <c r="A34" s="7" t="s">
        <v>797</v>
      </c>
      <c r="B34" s="8">
        <v>2100</v>
      </c>
    </row>
    <row r="35" spans="1:2" ht="24" customHeight="1">
      <c r="A35" s="7" t="s">
        <v>798</v>
      </c>
      <c r="B35" s="8">
        <v>1579.42</v>
      </c>
    </row>
    <row r="36" spans="1:2" ht="24" customHeight="1">
      <c r="A36" s="7" t="s">
        <v>799</v>
      </c>
      <c r="B36" s="8">
        <v>100</v>
      </c>
    </row>
    <row r="37" spans="1:2" ht="24" customHeight="1">
      <c r="A37" s="7" t="s">
        <v>800</v>
      </c>
      <c r="B37" s="8">
        <v>744.4</v>
      </c>
    </row>
    <row r="38" spans="1:2" ht="24" customHeight="1">
      <c r="A38" s="7" t="s">
        <v>801</v>
      </c>
      <c r="B38" s="8">
        <v>50</v>
      </c>
    </row>
    <row r="39" spans="1:2" ht="24" customHeight="1">
      <c r="A39" s="7" t="s">
        <v>802</v>
      </c>
      <c r="B39" s="8">
        <v>1000</v>
      </c>
    </row>
    <row r="40" spans="1:2" ht="24" customHeight="1">
      <c r="A40" s="7" t="s">
        <v>803</v>
      </c>
      <c r="B40" s="8">
        <v>1000</v>
      </c>
    </row>
    <row r="41" spans="1:2" ht="24" customHeight="1">
      <c r="A41" s="7" t="s">
        <v>804</v>
      </c>
      <c r="B41" s="8">
        <v>1000</v>
      </c>
    </row>
  </sheetData>
  <mergeCells count="1">
    <mergeCell ref="A2:B2"/>
  </mergeCells>
  <phoneticPr fontId="30" type="noConversion"/>
  <pageMargins left="0.62916666666666698" right="0.39305555555555599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A7" sqref="A7"/>
    </sheetView>
  </sheetViews>
  <sheetFormatPr defaultColWidth="9" defaultRowHeight="14.25"/>
  <cols>
    <col min="1" max="1" width="26.25" style="11" customWidth="1"/>
    <col min="2" max="5" width="12.625" style="11" customWidth="1"/>
    <col min="6" max="6" width="11.5" style="11" customWidth="1"/>
    <col min="7" max="7" width="30.375" style="11" customWidth="1"/>
    <col min="8" max="8" width="9" style="11"/>
    <col min="9" max="9" width="9" style="11" hidden="1" customWidth="1"/>
    <col min="10" max="16384" width="9" style="11"/>
  </cols>
  <sheetData>
    <row r="1" spans="1:7" ht="18.75">
      <c r="A1" s="86" t="s">
        <v>77</v>
      </c>
      <c r="B1" s="51"/>
      <c r="C1" s="51"/>
      <c r="D1" s="51"/>
      <c r="E1" s="51"/>
      <c r="F1" s="51"/>
      <c r="G1" s="51"/>
    </row>
    <row r="2" spans="1:7" ht="22.5">
      <c r="A2" s="127" t="s">
        <v>78</v>
      </c>
      <c r="B2" s="127"/>
      <c r="C2" s="127"/>
      <c r="D2" s="127"/>
      <c r="E2" s="127"/>
      <c r="F2" s="127"/>
      <c r="G2" s="127"/>
    </row>
    <row r="3" spans="1:7" ht="22.5" customHeight="1">
      <c r="A3" s="51"/>
      <c r="B3" s="51"/>
      <c r="C3" s="51"/>
      <c r="D3" s="51"/>
      <c r="E3" s="51"/>
      <c r="F3" s="51"/>
      <c r="G3" s="52" t="s">
        <v>2</v>
      </c>
    </row>
    <row r="4" spans="1:7" ht="34.5" customHeight="1">
      <c r="A4" s="53" t="s">
        <v>3</v>
      </c>
      <c r="B4" s="78" t="s">
        <v>79</v>
      </c>
      <c r="C4" s="78" t="s">
        <v>80</v>
      </c>
      <c r="D4" s="78" t="s">
        <v>5</v>
      </c>
      <c r="E4" s="78" t="s">
        <v>80</v>
      </c>
      <c r="F4" s="78" t="s">
        <v>81</v>
      </c>
      <c r="G4" s="53" t="s">
        <v>7</v>
      </c>
    </row>
    <row r="5" spans="1:7" ht="16.5" customHeight="1">
      <c r="A5" s="99" t="s">
        <v>82</v>
      </c>
      <c r="B5" s="63">
        <v>272546</v>
      </c>
      <c r="C5" s="63">
        <v>263646</v>
      </c>
      <c r="D5" s="63">
        <v>310157</v>
      </c>
      <c r="E5" s="63">
        <v>295946</v>
      </c>
      <c r="F5" s="64">
        <f>E5/C5*100-100</f>
        <v>12.251276332658193</v>
      </c>
      <c r="G5" s="100"/>
    </row>
    <row r="6" spans="1:7" ht="16.5" customHeight="1">
      <c r="A6" s="99" t="s">
        <v>83</v>
      </c>
      <c r="B6" s="63">
        <v>1097</v>
      </c>
      <c r="C6" s="63">
        <v>1097</v>
      </c>
      <c r="D6" s="63">
        <v>1126</v>
      </c>
      <c r="E6" s="63">
        <v>1126</v>
      </c>
      <c r="F6" s="64">
        <f t="shared" ref="F6:F35" si="0">E6/C6*100-100</f>
        <v>2.6435733819507874</v>
      </c>
      <c r="G6" s="97"/>
    </row>
    <row r="7" spans="1:7" ht="16.5" customHeight="1">
      <c r="A7" s="99" t="s">
        <v>84</v>
      </c>
      <c r="B7" s="63">
        <v>104067</v>
      </c>
      <c r="C7" s="63">
        <v>91498</v>
      </c>
      <c r="D7" s="63">
        <v>101601</v>
      </c>
      <c r="E7" s="63">
        <v>101210</v>
      </c>
      <c r="F7" s="64">
        <f t="shared" si="0"/>
        <v>10.614439659883274</v>
      </c>
      <c r="G7" s="57"/>
    </row>
    <row r="8" spans="1:7" ht="16.5" customHeight="1">
      <c r="A8" s="99" t="s">
        <v>85</v>
      </c>
      <c r="B8" s="63">
        <v>528398</v>
      </c>
      <c r="C8" s="63">
        <v>424995</v>
      </c>
      <c r="D8" s="63">
        <v>497783</v>
      </c>
      <c r="E8" s="63">
        <v>466292</v>
      </c>
      <c r="F8" s="64">
        <f t="shared" si="0"/>
        <v>9.7170554947705341</v>
      </c>
      <c r="G8" s="97"/>
    </row>
    <row r="9" spans="1:7" ht="16.5" customHeight="1">
      <c r="A9" s="99" t="s">
        <v>86</v>
      </c>
      <c r="B9" s="63">
        <v>14500</v>
      </c>
      <c r="C9" s="63">
        <v>14370</v>
      </c>
      <c r="D9" s="63">
        <v>14734</v>
      </c>
      <c r="E9" s="63">
        <v>14177</v>
      </c>
      <c r="F9" s="64">
        <f t="shared" si="0"/>
        <v>-1.3430758524704203</v>
      </c>
      <c r="G9" s="97"/>
    </row>
    <row r="10" spans="1:7" ht="16.5" customHeight="1">
      <c r="A10" s="99" t="s">
        <v>87</v>
      </c>
      <c r="B10" s="63">
        <v>50370</v>
      </c>
      <c r="C10" s="63">
        <v>40782</v>
      </c>
      <c r="D10" s="63">
        <v>65429</v>
      </c>
      <c r="E10" s="63">
        <v>54621</v>
      </c>
      <c r="F10" s="64">
        <f t="shared" si="0"/>
        <v>33.934088568486089</v>
      </c>
      <c r="G10" s="97" t="s">
        <v>88</v>
      </c>
    </row>
    <row r="11" spans="1:7" ht="16.5" customHeight="1">
      <c r="A11" s="99" t="s">
        <v>89</v>
      </c>
      <c r="B11" s="63">
        <v>334151</v>
      </c>
      <c r="C11" s="63">
        <v>274766</v>
      </c>
      <c r="D11" s="63">
        <v>378526</v>
      </c>
      <c r="E11" s="63">
        <v>356263</v>
      </c>
      <c r="F11" s="64">
        <f t="shared" si="0"/>
        <v>29.660511125830709</v>
      </c>
      <c r="G11" s="97"/>
    </row>
    <row r="12" spans="1:7" ht="16.5" customHeight="1">
      <c r="A12" s="99" t="s">
        <v>90</v>
      </c>
      <c r="B12" s="63">
        <v>280250</v>
      </c>
      <c r="C12" s="63">
        <v>250377</v>
      </c>
      <c r="D12" s="63">
        <f>282759+424</f>
        <v>283183</v>
      </c>
      <c r="E12" s="63">
        <v>280434</v>
      </c>
      <c r="F12" s="64">
        <f t="shared" si="0"/>
        <v>12.004696917049088</v>
      </c>
      <c r="G12" s="97" t="s">
        <v>91</v>
      </c>
    </row>
    <row r="13" spans="1:7" ht="16.5" customHeight="1">
      <c r="A13" s="99" t="s">
        <v>92</v>
      </c>
      <c r="B13" s="63">
        <v>86841</v>
      </c>
      <c r="C13" s="63">
        <v>25746</v>
      </c>
      <c r="D13" s="63">
        <v>120217</v>
      </c>
      <c r="E13" s="63">
        <v>50381</v>
      </c>
      <c r="F13" s="64">
        <f t="shared" si="0"/>
        <v>95.684766565680093</v>
      </c>
      <c r="G13" s="97"/>
    </row>
    <row r="14" spans="1:7" ht="16.5" customHeight="1">
      <c r="A14" s="99" t="s">
        <v>93</v>
      </c>
      <c r="B14" s="63">
        <v>246600</v>
      </c>
      <c r="C14" s="63">
        <v>152961</v>
      </c>
      <c r="D14" s="63">
        <f>211384+5000</f>
        <v>216384</v>
      </c>
      <c r="E14" s="63">
        <v>177500</v>
      </c>
      <c r="F14" s="64">
        <f t="shared" si="0"/>
        <v>16.042651394799989</v>
      </c>
      <c r="G14" s="97"/>
    </row>
    <row r="15" spans="1:7" ht="16.5" customHeight="1">
      <c r="A15" s="99" t="s">
        <v>94</v>
      </c>
      <c r="B15" s="63">
        <v>323705</v>
      </c>
      <c r="C15" s="63">
        <v>201240</v>
      </c>
      <c r="D15" s="63">
        <v>312718</v>
      </c>
      <c r="E15" s="63">
        <v>216335</v>
      </c>
      <c r="F15" s="64">
        <f t="shared" si="0"/>
        <v>7.5009938382031578</v>
      </c>
      <c r="G15" s="97"/>
    </row>
    <row r="16" spans="1:7" ht="16.5" customHeight="1">
      <c r="A16" s="99" t="s">
        <v>95</v>
      </c>
      <c r="B16" s="63">
        <v>88035</v>
      </c>
      <c r="C16" s="63">
        <v>49830</v>
      </c>
      <c r="D16" s="63">
        <f>121942+4900+1000</f>
        <v>127842</v>
      </c>
      <c r="E16" s="63">
        <v>83612</v>
      </c>
      <c r="F16" s="64">
        <f t="shared" si="0"/>
        <v>67.794501304435073</v>
      </c>
      <c r="G16" s="97"/>
    </row>
    <row r="17" spans="1:7" ht="16.5" customHeight="1">
      <c r="A17" s="99" t="s">
        <v>96</v>
      </c>
      <c r="B17" s="63">
        <v>54773</v>
      </c>
      <c r="C17" s="63">
        <v>40800</v>
      </c>
      <c r="D17" s="63">
        <v>63883</v>
      </c>
      <c r="E17" s="63">
        <v>29276</v>
      </c>
      <c r="F17" s="64">
        <f t="shared" si="0"/>
        <v>-28.245098039215691</v>
      </c>
      <c r="G17" s="97"/>
    </row>
    <row r="18" spans="1:7" ht="16.5" customHeight="1">
      <c r="A18" s="99" t="s">
        <v>97</v>
      </c>
      <c r="B18" s="63">
        <v>9209</v>
      </c>
      <c r="C18" s="63">
        <v>7949</v>
      </c>
      <c r="D18" s="63">
        <f>8473+500</f>
        <v>8973</v>
      </c>
      <c r="E18" s="63">
        <v>7285</v>
      </c>
      <c r="F18" s="64">
        <f t="shared" si="0"/>
        <v>-8.3532519813813053</v>
      </c>
      <c r="G18" s="97"/>
    </row>
    <row r="19" spans="1:7" ht="16.5" customHeight="1">
      <c r="A19" s="99" t="s">
        <v>98</v>
      </c>
      <c r="B19" s="63">
        <v>10925</v>
      </c>
      <c r="C19" s="63">
        <v>734</v>
      </c>
      <c r="D19" s="63">
        <f>26635-9900</f>
        <v>16735</v>
      </c>
      <c r="E19" s="63">
        <v>1614</v>
      </c>
      <c r="F19" s="64">
        <f t="shared" si="0"/>
        <v>119.89100817438691</v>
      </c>
      <c r="G19" s="97"/>
    </row>
    <row r="20" spans="1:7" ht="16.5" customHeight="1">
      <c r="A20" s="99" t="s">
        <v>99</v>
      </c>
      <c r="B20" s="63">
        <v>0</v>
      </c>
      <c r="C20" s="63">
        <v>0</v>
      </c>
      <c r="D20" s="63">
        <v>0</v>
      </c>
      <c r="E20" s="63">
        <v>0</v>
      </c>
      <c r="F20" s="64"/>
      <c r="G20" s="97"/>
    </row>
    <row r="21" spans="1:7" ht="16.5" customHeight="1">
      <c r="A21" s="99" t="s">
        <v>100</v>
      </c>
      <c r="B21" s="63">
        <v>43925</v>
      </c>
      <c r="C21" s="63">
        <v>19882</v>
      </c>
      <c r="D21" s="63">
        <v>32237</v>
      </c>
      <c r="E21" s="63">
        <v>18753</v>
      </c>
      <c r="F21" s="64">
        <f t="shared" si="0"/>
        <v>-5.6785031686953005</v>
      </c>
      <c r="G21" s="97" t="s">
        <v>101</v>
      </c>
    </row>
    <row r="22" spans="1:7" ht="16.5" customHeight="1">
      <c r="A22" s="99" t="s">
        <v>102</v>
      </c>
      <c r="B22" s="63">
        <v>76482</v>
      </c>
      <c r="C22" s="63">
        <v>68381</v>
      </c>
      <c r="D22" s="63">
        <v>73954</v>
      </c>
      <c r="E22" s="63">
        <v>68625</v>
      </c>
      <c r="F22" s="64">
        <f t="shared" si="0"/>
        <v>0.35682426404994771</v>
      </c>
      <c r="G22" s="97"/>
    </row>
    <row r="23" spans="1:7" ht="16.5" customHeight="1">
      <c r="A23" s="99" t="s">
        <v>103</v>
      </c>
      <c r="B23" s="63">
        <v>5829</v>
      </c>
      <c r="C23" s="63">
        <v>5716</v>
      </c>
      <c r="D23" s="63">
        <v>6821</v>
      </c>
      <c r="E23" s="63">
        <v>6496</v>
      </c>
      <c r="F23" s="64">
        <f t="shared" si="0"/>
        <v>13.645906228131551</v>
      </c>
      <c r="G23" s="97"/>
    </row>
    <row r="24" spans="1:7" ht="16.5" customHeight="1">
      <c r="A24" s="99" t="s">
        <v>104</v>
      </c>
      <c r="B24" s="63"/>
      <c r="C24" s="63"/>
      <c r="D24" s="63">
        <v>24153</v>
      </c>
      <c r="E24" s="63">
        <v>23633</v>
      </c>
      <c r="F24" s="64"/>
      <c r="G24" s="97" t="s">
        <v>105</v>
      </c>
    </row>
    <row r="25" spans="1:7" ht="16.5" customHeight="1">
      <c r="A25" s="99" t="s">
        <v>106</v>
      </c>
      <c r="B25" s="63">
        <v>29693</v>
      </c>
      <c r="C25" s="63">
        <v>29693</v>
      </c>
      <c r="D25" s="63">
        <v>33419</v>
      </c>
      <c r="E25" s="63">
        <v>33419</v>
      </c>
      <c r="F25" s="64">
        <f t="shared" si="0"/>
        <v>12.548412083656089</v>
      </c>
      <c r="G25" s="97"/>
    </row>
    <row r="26" spans="1:7" ht="16.5" customHeight="1">
      <c r="A26" s="99" t="s">
        <v>107</v>
      </c>
      <c r="B26" s="63">
        <v>41788</v>
      </c>
      <c r="C26" s="63">
        <v>33211</v>
      </c>
      <c r="D26" s="63">
        <v>60732</v>
      </c>
      <c r="E26" s="63">
        <v>26798</v>
      </c>
      <c r="F26" s="64">
        <f t="shared" si="0"/>
        <v>-19.309867212670511</v>
      </c>
      <c r="G26" s="97"/>
    </row>
    <row r="27" spans="1:7" ht="16.5" customHeight="1">
      <c r="A27" s="99" t="s">
        <v>108</v>
      </c>
      <c r="B27" s="63">
        <v>160975</v>
      </c>
      <c r="C27" s="63">
        <v>90240</v>
      </c>
      <c r="D27" s="63">
        <f>143704-88</f>
        <v>143616</v>
      </c>
      <c r="E27" s="63">
        <v>99466</v>
      </c>
      <c r="F27" s="64">
        <f t="shared" si="0"/>
        <v>10.223847517730491</v>
      </c>
      <c r="G27" s="101"/>
    </row>
    <row r="28" spans="1:7" ht="16.5" customHeight="1">
      <c r="A28" s="61"/>
      <c r="B28" s="63"/>
      <c r="C28" s="63"/>
      <c r="D28" s="63"/>
      <c r="E28" s="63"/>
      <c r="F28" s="64"/>
      <c r="G28" s="84"/>
    </row>
    <row r="29" spans="1:7" ht="16.5" customHeight="1">
      <c r="A29" s="102" t="s">
        <v>109</v>
      </c>
      <c r="B29" s="63">
        <f>SUM(B5:B28)</f>
        <v>2764159</v>
      </c>
      <c r="C29" s="63">
        <f>SUM(C5:C28)</f>
        <v>2087914</v>
      </c>
      <c r="D29" s="63">
        <f>SUM(D5:D28)</f>
        <v>2894223</v>
      </c>
      <c r="E29" s="63">
        <f>SUM(E5:E28)</f>
        <v>2413262</v>
      </c>
      <c r="F29" s="64">
        <f t="shared" si="0"/>
        <v>15.582442571868384</v>
      </c>
      <c r="G29" s="84"/>
    </row>
    <row r="30" spans="1:7" ht="16.5" customHeight="1">
      <c r="A30" s="102"/>
      <c r="B30" s="63"/>
      <c r="C30" s="63"/>
      <c r="D30" s="63"/>
      <c r="E30" s="63"/>
      <c r="F30" s="64"/>
      <c r="G30" s="84"/>
    </row>
    <row r="31" spans="1:7" ht="16.5" customHeight="1">
      <c r="A31" s="61" t="s">
        <v>110</v>
      </c>
      <c r="B31" s="63">
        <v>2539</v>
      </c>
      <c r="C31" s="63">
        <v>2539</v>
      </c>
      <c r="D31" s="63">
        <v>38837</v>
      </c>
      <c r="E31" s="63">
        <v>38837</v>
      </c>
      <c r="F31" s="64">
        <f t="shared" si="0"/>
        <v>1429.6179598267036</v>
      </c>
      <c r="G31" s="84"/>
    </row>
    <row r="32" spans="1:7" ht="16.5" customHeight="1">
      <c r="A32" s="61" t="s">
        <v>111</v>
      </c>
      <c r="B32" s="63"/>
      <c r="C32" s="63"/>
      <c r="D32" s="63"/>
      <c r="E32" s="63"/>
      <c r="F32" s="64"/>
      <c r="G32" s="84"/>
    </row>
    <row r="33" spans="1:7" ht="16.5" customHeight="1">
      <c r="A33" s="61" t="s">
        <v>112</v>
      </c>
      <c r="B33" s="63">
        <v>161331</v>
      </c>
      <c r="C33" s="63">
        <v>161331</v>
      </c>
      <c r="D33" s="63">
        <v>95514</v>
      </c>
      <c r="E33" s="63">
        <v>95514</v>
      </c>
      <c r="F33" s="64">
        <f t="shared" si="0"/>
        <v>-40.796251185451027</v>
      </c>
      <c r="G33" s="84"/>
    </row>
    <row r="34" spans="1:7" ht="16.5" customHeight="1">
      <c r="A34" s="61"/>
      <c r="B34" s="63"/>
      <c r="C34" s="63"/>
      <c r="D34" s="63"/>
      <c r="E34" s="63"/>
      <c r="F34" s="64"/>
      <c r="G34" s="84"/>
    </row>
    <row r="35" spans="1:7">
      <c r="A35" s="102" t="s">
        <v>113</v>
      </c>
      <c r="B35" s="63">
        <f>SUM(B29:B33)</f>
        <v>2928029</v>
      </c>
      <c r="C35" s="63">
        <f>SUM(C29:C33)</f>
        <v>2251784</v>
      </c>
      <c r="D35" s="63">
        <f>SUM(D29:D33)</f>
        <v>3028574</v>
      </c>
      <c r="E35" s="63">
        <f>SUM(E29:E33)</f>
        <v>2547613</v>
      </c>
      <c r="F35" s="64">
        <f t="shared" si="0"/>
        <v>13.137538946897223</v>
      </c>
      <c r="G35" s="84"/>
    </row>
  </sheetData>
  <mergeCells count="1">
    <mergeCell ref="A2:G2"/>
  </mergeCells>
  <phoneticPr fontId="30" type="noConversion"/>
  <pageMargins left="0.62916666666666698" right="0.31388888888888899" top="1" bottom="1" header="0.51180555555555596" footer="0.5118055555555559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8"/>
  <sheetViews>
    <sheetView workbookViewId="0">
      <selection activeCell="A22" sqref="A22"/>
    </sheetView>
  </sheetViews>
  <sheetFormatPr defaultColWidth="9" defaultRowHeight="13.5"/>
  <cols>
    <col min="1" max="1" width="33.125" style="51" customWidth="1"/>
    <col min="2" max="2" width="11" style="51"/>
    <col min="3" max="3" width="13" style="51"/>
    <col min="4" max="4" width="11.25" style="51" customWidth="1"/>
    <col min="5" max="5" width="11" style="51"/>
    <col min="6" max="6" width="11.125" style="85" customWidth="1"/>
    <col min="7" max="7" width="6.625" style="51" customWidth="1"/>
    <col min="8" max="16384" width="9" style="51"/>
  </cols>
  <sheetData>
    <row r="1" spans="1:7" ht="18.75">
      <c r="A1" s="86" t="s">
        <v>114</v>
      </c>
    </row>
    <row r="2" spans="1:7" ht="22.5">
      <c r="A2" s="127" t="s">
        <v>115</v>
      </c>
      <c r="B2" s="127"/>
      <c r="C2" s="127"/>
      <c r="D2" s="127"/>
      <c r="E2" s="127"/>
      <c r="F2" s="127"/>
      <c r="G2" s="127"/>
    </row>
    <row r="3" spans="1:7">
      <c r="G3" s="3" t="s">
        <v>2</v>
      </c>
    </row>
    <row r="4" spans="1:7" ht="34.5" customHeight="1">
      <c r="A4" s="53" t="s">
        <v>3</v>
      </c>
      <c r="B4" s="78" t="s">
        <v>79</v>
      </c>
      <c r="C4" s="78" t="s">
        <v>80</v>
      </c>
      <c r="D4" s="78" t="s">
        <v>5</v>
      </c>
      <c r="E4" s="78" t="s">
        <v>80</v>
      </c>
      <c r="F4" s="87" t="s">
        <v>81</v>
      </c>
      <c r="G4" s="53" t="s">
        <v>7</v>
      </c>
    </row>
    <row r="5" spans="1:7" ht="17.25" customHeight="1">
      <c r="A5" s="88" t="s">
        <v>116</v>
      </c>
      <c r="B5" s="89">
        <v>65170</v>
      </c>
      <c r="C5" s="89">
        <v>61267</v>
      </c>
      <c r="D5" s="90">
        <f>75666+1000</f>
        <v>76666</v>
      </c>
      <c r="E5" s="90">
        <v>69770</v>
      </c>
      <c r="F5" s="91">
        <f>E5/C5*100-100</f>
        <v>13.878596960843524</v>
      </c>
      <c r="G5" s="64"/>
    </row>
    <row r="6" spans="1:7" ht="17.25" customHeight="1">
      <c r="A6" s="92" t="s">
        <v>117</v>
      </c>
      <c r="B6" s="89">
        <v>1298</v>
      </c>
      <c r="C6" s="93"/>
      <c r="D6" s="90">
        <v>1067</v>
      </c>
      <c r="E6" s="90"/>
      <c r="F6" s="91"/>
      <c r="G6" s="94"/>
    </row>
    <row r="7" spans="1:7" ht="17.25" customHeight="1">
      <c r="A7" s="92" t="s">
        <v>118</v>
      </c>
      <c r="B7" s="89">
        <v>596</v>
      </c>
      <c r="C7" s="93"/>
      <c r="D7" s="90">
        <v>634</v>
      </c>
      <c r="E7" s="90"/>
      <c r="F7" s="91"/>
      <c r="G7" s="94"/>
    </row>
    <row r="8" spans="1:7" ht="17.25" customHeight="1">
      <c r="A8" s="92" t="s">
        <v>119</v>
      </c>
      <c r="B8" s="89">
        <v>292</v>
      </c>
      <c r="C8" s="93"/>
      <c r="D8" s="90">
        <v>142</v>
      </c>
      <c r="E8" s="90"/>
      <c r="F8" s="91"/>
      <c r="G8" s="94"/>
    </row>
    <row r="9" spans="1:7" ht="17.25" customHeight="1">
      <c r="A9" s="95" t="s">
        <v>120</v>
      </c>
      <c r="B9" s="89">
        <v>210</v>
      </c>
      <c r="C9" s="93"/>
      <c r="D9" s="90">
        <v>110</v>
      </c>
      <c r="E9" s="90"/>
      <c r="F9" s="91"/>
      <c r="G9" s="94"/>
    </row>
    <row r="10" spans="1:7" ht="17.25" customHeight="1">
      <c r="A10" s="96" t="s">
        <v>121</v>
      </c>
      <c r="B10" s="89">
        <v>40</v>
      </c>
      <c r="C10" s="93"/>
      <c r="D10" s="90">
        <v>15</v>
      </c>
      <c r="E10" s="90"/>
      <c r="F10" s="91"/>
      <c r="G10" s="94"/>
    </row>
    <row r="11" spans="1:7" ht="17.25" customHeight="1">
      <c r="A11" s="96" t="s">
        <v>122</v>
      </c>
      <c r="B11" s="89">
        <v>14</v>
      </c>
      <c r="C11" s="93"/>
      <c r="D11" s="90">
        <v>32</v>
      </c>
      <c r="E11" s="90"/>
      <c r="F11" s="91"/>
      <c r="G11" s="94"/>
    </row>
    <row r="12" spans="1:7" ht="17.25" customHeight="1">
      <c r="A12" s="96" t="s">
        <v>123</v>
      </c>
      <c r="B12" s="89">
        <v>77</v>
      </c>
      <c r="C12" s="93"/>
      <c r="D12" s="90">
        <v>74</v>
      </c>
      <c r="E12" s="90"/>
      <c r="F12" s="91"/>
      <c r="G12" s="94"/>
    </row>
    <row r="13" spans="1:7" ht="17.25" customHeight="1">
      <c r="A13" s="95" t="s">
        <v>124</v>
      </c>
      <c r="B13" s="89">
        <v>4</v>
      </c>
      <c r="C13" s="93"/>
      <c r="D13" s="90">
        <v>1</v>
      </c>
      <c r="E13" s="90"/>
      <c r="F13" s="91"/>
      <c r="G13" s="94"/>
    </row>
    <row r="14" spans="1:7" ht="17.25" customHeight="1">
      <c r="A14" s="32" t="s">
        <v>125</v>
      </c>
      <c r="B14" s="89">
        <v>47</v>
      </c>
      <c r="C14" s="93"/>
      <c r="D14" s="90">
        <v>59</v>
      </c>
      <c r="E14" s="90"/>
      <c r="F14" s="91"/>
      <c r="G14" s="94"/>
    </row>
    <row r="15" spans="1:7" ht="17.25" customHeight="1">
      <c r="A15" s="32" t="s">
        <v>126</v>
      </c>
      <c r="B15" s="89">
        <v>18</v>
      </c>
      <c r="C15" s="93"/>
      <c r="D15" s="90">
        <v>0</v>
      </c>
      <c r="E15" s="90"/>
      <c r="F15" s="91"/>
      <c r="G15" s="94"/>
    </row>
    <row r="16" spans="1:7" ht="17.25" customHeight="1">
      <c r="A16" s="95" t="s">
        <v>127</v>
      </c>
      <c r="B16" s="89">
        <v>1167</v>
      </c>
      <c r="C16" s="93"/>
      <c r="D16" s="90">
        <v>1127</v>
      </c>
      <c r="E16" s="90"/>
      <c r="F16" s="91"/>
      <c r="G16" s="94"/>
    </row>
    <row r="17" spans="1:7" ht="17.25" customHeight="1">
      <c r="A17" s="95" t="s">
        <v>118</v>
      </c>
      <c r="B17" s="89">
        <v>559</v>
      </c>
      <c r="C17" s="93"/>
      <c r="D17" s="90">
        <v>595</v>
      </c>
      <c r="E17" s="90"/>
      <c r="F17" s="91"/>
      <c r="G17" s="94"/>
    </row>
    <row r="18" spans="1:7" ht="17.25" customHeight="1">
      <c r="A18" s="96" t="s">
        <v>119</v>
      </c>
      <c r="B18" s="89">
        <v>328</v>
      </c>
      <c r="C18" s="93"/>
      <c r="D18" s="90">
        <v>243</v>
      </c>
      <c r="E18" s="90"/>
      <c r="F18" s="91"/>
      <c r="G18" s="94"/>
    </row>
    <row r="19" spans="1:7" ht="17.25" customHeight="1">
      <c r="A19" s="96" t="s">
        <v>128</v>
      </c>
      <c r="B19" s="89">
        <v>97</v>
      </c>
      <c r="C19" s="93"/>
      <c r="D19" s="90">
        <v>97</v>
      </c>
      <c r="E19" s="90"/>
      <c r="F19" s="91"/>
      <c r="G19" s="94"/>
    </row>
    <row r="20" spans="1:7" ht="17.25" customHeight="1">
      <c r="A20" s="95" t="s">
        <v>129</v>
      </c>
      <c r="B20" s="89">
        <v>79</v>
      </c>
      <c r="C20" s="93"/>
      <c r="D20" s="90">
        <v>79</v>
      </c>
      <c r="E20" s="90"/>
      <c r="F20" s="91"/>
      <c r="G20" s="94"/>
    </row>
    <row r="21" spans="1:7" ht="17.25" customHeight="1">
      <c r="A21" s="95" t="s">
        <v>125</v>
      </c>
      <c r="B21" s="89">
        <v>104</v>
      </c>
      <c r="C21" s="93"/>
      <c r="D21" s="90">
        <v>113</v>
      </c>
      <c r="E21" s="90"/>
      <c r="F21" s="91"/>
      <c r="G21" s="94"/>
    </row>
    <row r="22" spans="1:7" ht="17.25" customHeight="1">
      <c r="A22" s="95" t="s">
        <v>130</v>
      </c>
      <c r="B22" s="89">
        <v>12462</v>
      </c>
      <c r="C22" s="93"/>
      <c r="D22" s="90">
        <v>13343</v>
      </c>
      <c r="E22" s="90"/>
      <c r="F22" s="91"/>
      <c r="G22" s="94"/>
    </row>
    <row r="23" spans="1:7" ht="17.25" customHeight="1">
      <c r="A23" s="95" t="s">
        <v>118</v>
      </c>
      <c r="B23" s="89">
        <v>2547</v>
      </c>
      <c r="C23" s="93"/>
      <c r="D23" s="90">
        <v>2637</v>
      </c>
      <c r="E23" s="90"/>
      <c r="F23" s="91"/>
      <c r="G23" s="94"/>
    </row>
    <row r="24" spans="1:7" ht="17.25" customHeight="1">
      <c r="A24" s="95" t="s">
        <v>119</v>
      </c>
      <c r="B24" s="89">
        <v>5254</v>
      </c>
      <c r="C24" s="93"/>
      <c r="D24" s="90">
        <v>7198</v>
      </c>
      <c r="E24" s="90"/>
      <c r="F24" s="91"/>
      <c r="G24" s="94"/>
    </row>
    <row r="25" spans="1:7" ht="17.25" customHeight="1">
      <c r="A25" s="95" t="s">
        <v>131</v>
      </c>
      <c r="B25" s="89">
        <v>800</v>
      </c>
      <c r="C25" s="93"/>
      <c r="D25" s="90">
        <v>0</v>
      </c>
      <c r="E25" s="90"/>
      <c r="F25" s="91"/>
      <c r="G25" s="94"/>
    </row>
    <row r="26" spans="1:7" ht="17.25" customHeight="1">
      <c r="A26" s="32" t="s">
        <v>132</v>
      </c>
      <c r="B26" s="89">
        <v>50</v>
      </c>
      <c r="C26" s="89"/>
      <c r="D26" s="90">
        <v>0</v>
      </c>
      <c r="E26" s="90"/>
      <c r="F26" s="91"/>
      <c r="G26" s="94"/>
    </row>
    <row r="27" spans="1:7" ht="17.25" customHeight="1">
      <c r="A27" s="96" t="s">
        <v>133</v>
      </c>
      <c r="B27" s="89">
        <v>188</v>
      </c>
      <c r="C27" s="93"/>
      <c r="D27" s="90">
        <v>255</v>
      </c>
      <c r="E27" s="90"/>
      <c r="F27" s="91"/>
      <c r="G27" s="94"/>
    </row>
    <row r="28" spans="1:7" ht="17.25" customHeight="1">
      <c r="A28" s="32" t="s">
        <v>125</v>
      </c>
      <c r="B28" s="89">
        <v>2394</v>
      </c>
      <c r="C28" s="89"/>
      <c r="D28" s="90">
        <v>1865</v>
      </c>
      <c r="E28" s="90"/>
      <c r="F28" s="91"/>
      <c r="G28" s="94"/>
    </row>
    <row r="29" spans="1:7" ht="17.25" customHeight="1">
      <c r="A29" s="95" t="s">
        <v>134</v>
      </c>
      <c r="B29" s="89">
        <v>1229</v>
      </c>
      <c r="C29" s="93"/>
      <c r="D29" s="90">
        <v>1388</v>
      </c>
      <c r="E29" s="90"/>
      <c r="F29" s="91"/>
      <c r="G29" s="94"/>
    </row>
    <row r="30" spans="1:7" ht="17.25" customHeight="1">
      <c r="A30" s="95" t="s">
        <v>135</v>
      </c>
      <c r="B30" s="89">
        <v>2519</v>
      </c>
      <c r="C30" s="93"/>
      <c r="D30" s="90">
        <f>2802+800</f>
        <v>3602</v>
      </c>
      <c r="E30" s="90"/>
      <c r="F30" s="91"/>
      <c r="G30" s="94"/>
    </row>
    <row r="31" spans="1:7" ht="17.25" customHeight="1">
      <c r="A31" s="32" t="s">
        <v>118</v>
      </c>
      <c r="B31" s="89">
        <v>868</v>
      </c>
      <c r="C31" s="89"/>
      <c r="D31" s="90">
        <v>934</v>
      </c>
      <c r="E31" s="90"/>
      <c r="F31" s="91"/>
      <c r="G31" s="94"/>
    </row>
    <row r="32" spans="1:7" ht="17.25" customHeight="1">
      <c r="A32" s="96" t="s">
        <v>119</v>
      </c>
      <c r="B32" s="89">
        <v>61</v>
      </c>
      <c r="C32" s="93"/>
      <c r="D32" s="90">
        <v>21</v>
      </c>
      <c r="E32" s="90"/>
      <c r="F32" s="91"/>
      <c r="G32" s="94"/>
    </row>
    <row r="33" spans="1:7" ht="17.25" customHeight="1">
      <c r="A33" s="32" t="s">
        <v>136</v>
      </c>
      <c r="B33" s="89">
        <v>1000</v>
      </c>
      <c r="C33" s="93"/>
      <c r="D33" s="90">
        <f>1000+800</f>
        <v>1800</v>
      </c>
      <c r="E33" s="90"/>
      <c r="F33" s="91"/>
      <c r="G33" s="94"/>
    </row>
    <row r="34" spans="1:7" ht="17.25" customHeight="1">
      <c r="A34" s="96" t="s">
        <v>137</v>
      </c>
      <c r="B34" s="89">
        <v>5</v>
      </c>
      <c r="C34" s="93"/>
      <c r="D34" s="90">
        <v>30</v>
      </c>
      <c r="E34" s="90"/>
      <c r="F34" s="91"/>
      <c r="G34" s="94"/>
    </row>
    <row r="35" spans="1:7" ht="17.25" customHeight="1">
      <c r="A35" s="32" t="s">
        <v>125</v>
      </c>
      <c r="B35" s="89">
        <v>422</v>
      </c>
      <c r="C35" s="93"/>
      <c r="D35" s="90">
        <v>460</v>
      </c>
      <c r="E35" s="90"/>
      <c r="F35" s="91"/>
      <c r="G35" s="94"/>
    </row>
    <row r="36" spans="1:7" ht="17.25" customHeight="1">
      <c r="A36" s="96" t="s">
        <v>138</v>
      </c>
      <c r="B36" s="89">
        <v>163</v>
      </c>
      <c r="C36" s="93"/>
      <c r="D36" s="90">
        <v>357</v>
      </c>
      <c r="E36" s="90"/>
      <c r="F36" s="91"/>
      <c r="G36" s="94"/>
    </row>
    <row r="37" spans="1:7" ht="17.25" customHeight="1">
      <c r="A37" s="96" t="s">
        <v>139</v>
      </c>
      <c r="B37" s="89">
        <v>1645</v>
      </c>
      <c r="C37" s="93"/>
      <c r="D37" s="90">
        <v>6426</v>
      </c>
      <c r="E37" s="90"/>
      <c r="F37" s="91"/>
      <c r="G37" s="94"/>
    </row>
    <row r="38" spans="1:7" ht="17.25" customHeight="1">
      <c r="A38" s="96" t="s">
        <v>118</v>
      </c>
      <c r="B38" s="89">
        <v>344</v>
      </c>
      <c r="C38" s="93"/>
      <c r="D38" s="90">
        <v>359</v>
      </c>
      <c r="E38" s="90"/>
      <c r="F38" s="91"/>
      <c r="G38" s="94"/>
    </row>
    <row r="39" spans="1:7" ht="17.25" customHeight="1">
      <c r="A39" s="96" t="s">
        <v>140</v>
      </c>
      <c r="B39" s="89">
        <v>384</v>
      </c>
      <c r="C39" s="93"/>
      <c r="D39" s="90">
        <v>5217</v>
      </c>
      <c r="E39" s="90"/>
      <c r="F39" s="91"/>
      <c r="G39" s="94"/>
    </row>
    <row r="40" spans="1:7" ht="17.25" customHeight="1">
      <c r="A40" s="96" t="s">
        <v>141</v>
      </c>
      <c r="B40" s="89">
        <v>24</v>
      </c>
      <c r="C40" s="93"/>
      <c r="D40" s="90">
        <v>24</v>
      </c>
      <c r="E40" s="90"/>
      <c r="F40" s="91"/>
      <c r="G40" s="94"/>
    </row>
    <row r="41" spans="1:7" ht="17.25" customHeight="1">
      <c r="A41" s="95" t="s">
        <v>142</v>
      </c>
      <c r="B41" s="89">
        <v>250</v>
      </c>
      <c r="C41" s="93"/>
      <c r="D41" s="90">
        <v>112</v>
      </c>
      <c r="E41" s="90"/>
      <c r="F41" s="91"/>
      <c r="G41" s="94"/>
    </row>
    <row r="42" spans="1:7" ht="17.25" customHeight="1">
      <c r="A42" s="95" t="s">
        <v>143</v>
      </c>
      <c r="B42" s="89">
        <v>14</v>
      </c>
      <c r="C42" s="93"/>
      <c r="D42" s="90">
        <v>17</v>
      </c>
      <c r="E42" s="90"/>
      <c r="F42" s="91"/>
      <c r="G42" s="94"/>
    </row>
    <row r="43" spans="1:7" ht="17.25" customHeight="1">
      <c r="A43" s="96" t="s">
        <v>125</v>
      </c>
      <c r="B43" s="89">
        <v>629</v>
      </c>
      <c r="C43" s="93"/>
      <c r="D43" s="90">
        <v>659</v>
      </c>
      <c r="E43" s="90"/>
      <c r="F43" s="91"/>
      <c r="G43" s="94"/>
    </row>
    <row r="44" spans="1:7" ht="17.25" customHeight="1">
      <c r="A44" s="95" t="s">
        <v>144</v>
      </c>
      <c r="B44" s="89">
        <v>0</v>
      </c>
      <c r="C44" s="93"/>
      <c r="D44" s="90">
        <v>38</v>
      </c>
      <c r="E44" s="90"/>
      <c r="F44" s="91"/>
      <c r="G44" s="94"/>
    </row>
    <row r="45" spans="1:7" ht="17.25" customHeight="1">
      <c r="A45" s="96" t="s">
        <v>145</v>
      </c>
      <c r="B45" s="89">
        <v>6869</v>
      </c>
      <c r="C45" s="93"/>
      <c r="D45" s="90">
        <v>4613</v>
      </c>
      <c r="E45" s="90"/>
      <c r="F45" s="91"/>
      <c r="G45" s="94"/>
    </row>
    <row r="46" spans="1:7" ht="17.25" customHeight="1">
      <c r="A46" s="96" t="s">
        <v>118</v>
      </c>
      <c r="B46" s="89">
        <v>1298</v>
      </c>
      <c r="C46" s="93"/>
      <c r="D46" s="90">
        <v>1338</v>
      </c>
      <c r="E46" s="90"/>
      <c r="F46" s="91"/>
      <c r="G46" s="94"/>
    </row>
    <row r="47" spans="1:7" ht="17.25" customHeight="1">
      <c r="A47" s="32" t="s">
        <v>119</v>
      </c>
      <c r="B47" s="89">
        <v>1500</v>
      </c>
      <c r="C47" s="89"/>
      <c r="D47" s="90">
        <v>1383</v>
      </c>
      <c r="E47" s="90"/>
      <c r="F47" s="91"/>
      <c r="G47" s="94"/>
    </row>
    <row r="48" spans="1:7" ht="17.25" customHeight="1">
      <c r="A48" s="95" t="s">
        <v>146</v>
      </c>
      <c r="B48" s="89">
        <v>166</v>
      </c>
      <c r="C48" s="93"/>
      <c r="D48" s="90">
        <v>60</v>
      </c>
      <c r="E48" s="90"/>
      <c r="F48" s="91"/>
      <c r="G48" s="94"/>
    </row>
    <row r="49" spans="1:7" ht="17.25" customHeight="1">
      <c r="A49" s="95" t="s">
        <v>147</v>
      </c>
      <c r="B49" s="89">
        <v>65</v>
      </c>
      <c r="C49" s="93"/>
      <c r="D49" s="90">
        <v>0</v>
      </c>
      <c r="E49" s="90"/>
      <c r="F49" s="91"/>
      <c r="G49" s="94"/>
    </row>
    <row r="50" spans="1:7" ht="17.25" customHeight="1">
      <c r="A50" s="95" t="s">
        <v>148</v>
      </c>
      <c r="B50" s="89">
        <v>305</v>
      </c>
      <c r="C50" s="93"/>
      <c r="D50" s="90">
        <v>273</v>
      </c>
      <c r="E50" s="90"/>
      <c r="F50" s="91"/>
      <c r="G50" s="94"/>
    </row>
    <row r="51" spans="1:7" ht="17.25" customHeight="1">
      <c r="A51" s="95" t="s">
        <v>149</v>
      </c>
      <c r="B51" s="89">
        <v>160</v>
      </c>
      <c r="C51" s="93"/>
      <c r="D51" s="90">
        <v>50</v>
      </c>
      <c r="E51" s="90"/>
      <c r="F51" s="91"/>
      <c r="G51" s="94"/>
    </row>
    <row r="52" spans="1:7" ht="17.25" customHeight="1">
      <c r="A52" s="96" t="s">
        <v>125</v>
      </c>
      <c r="B52" s="89">
        <v>541</v>
      </c>
      <c r="C52" s="93"/>
      <c r="D52" s="90">
        <v>567</v>
      </c>
      <c r="E52" s="90"/>
      <c r="F52" s="91"/>
      <c r="G52" s="94"/>
    </row>
    <row r="53" spans="1:7" ht="17.25" customHeight="1">
      <c r="A53" s="96" t="s">
        <v>150</v>
      </c>
      <c r="B53" s="89">
        <v>2834</v>
      </c>
      <c r="C53" s="93"/>
      <c r="D53" s="90">
        <v>942</v>
      </c>
      <c r="E53" s="90"/>
      <c r="F53" s="91"/>
      <c r="G53" s="94"/>
    </row>
    <row r="54" spans="1:7" ht="17.25" customHeight="1">
      <c r="A54" s="32" t="s">
        <v>151</v>
      </c>
      <c r="B54" s="89">
        <v>1100</v>
      </c>
      <c r="C54" s="93"/>
      <c r="D54" s="90">
        <v>3155</v>
      </c>
      <c r="E54" s="90"/>
      <c r="F54" s="91"/>
      <c r="G54" s="94"/>
    </row>
    <row r="55" spans="1:7" ht="17.25" customHeight="1">
      <c r="A55" s="32" t="s">
        <v>119</v>
      </c>
      <c r="B55" s="89">
        <v>1100</v>
      </c>
      <c r="C55" s="89"/>
      <c r="D55" s="90">
        <v>3155</v>
      </c>
      <c r="E55" s="90"/>
      <c r="F55" s="91"/>
      <c r="G55" s="94"/>
    </row>
    <row r="56" spans="1:7" ht="17.25" customHeight="1">
      <c r="A56" s="32" t="s">
        <v>152</v>
      </c>
      <c r="B56" s="89">
        <v>990</v>
      </c>
      <c r="C56" s="93"/>
      <c r="D56" s="90">
        <v>1164</v>
      </c>
      <c r="E56" s="90"/>
      <c r="F56" s="91"/>
      <c r="G56" s="94"/>
    </row>
    <row r="57" spans="1:7" ht="17.25" customHeight="1">
      <c r="A57" s="32" t="s">
        <v>118</v>
      </c>
      <c r="B57" s="89">
        <v>503</v>
      </c>
      <c r="C57" s="93"/>
      <c r="D57" s="90">
        <v>525</v>
      </c>
      <c r="E57" s="90"/>
      <c r="F57" s="91"/>
      <c r="G57" s="94"/>
    </row>
    <row r="58" spans="1:7" ht="17.25" customHeight="1">
      <c r="A58" s="32" t="s">
        <v>119</v>
      </c>
      <c r="B58" s="89">
        <v>39</v>
      </c>
      <c r="C58" s="93"/>
      <c r="D58" s="90">
        <v>34</v>
      </c>
      <c r="E58" s="90"/>
      <c r="F58" s="91"/>
      <c r="G58" s="94"/>
    </row>
    <row r="59" spans="1:7" ht="17.25" customHeight="1">
      <c r="A59" s="32" t="s">
        <v>131</v>
      </c>
      <c r="B59" s="89">
        <v>18</v>
      </c>
      <c r="C59" s="93"/>
      <c r="D59" s="90">
        <v>0</v>
      </c>
      <c r="E59" s="90"/>
      <c r="F59" s="91"/>
      <c r="G59" s="94"/>
    </row>
    <row r="60" spans="1:7" ht="17.25" customHeight="1">
      <c r="A60" s="32" t="s">
        <v>153</v>
      </c>
      <c r="B60" s="89">
        <v>186</v>
      </c>
      <c r="C60" s="93"/>
      <c r="D60" s="90">
        <v>323</v>
      </c>
      <c r="E60" s="90"/>
      <c r="F60" s="91"/>
      <c r="G60" s="94"/>
    </row>
    <row r="61" spans="1:7" ht="17.25" customHeight="1">
      <c r="A61" s="32" t="s">
        <v>148</v>
      </c>
      <c r="B61" s="89">
        <v>0</v>
      </c>
      <c r="C61" s="93"/>
      <c r="D61" s="90">
        <v>18</v>
      </c>
      <c r="E61" s="90"/>
      <c r="F61" s="91"/>
      <c r="G61" s="94"/>
    </row>
    <row r="62" spans="1:7" ht="17.25" customHeight="1">
      <c r="A62" s="32" t="s">
        <v>125</v>
      </c>
      <c r="B62" s="89">
        <v>244</v>
      </c>
      <c r="C62" s="93"/>
      <c r="D62" s="90">
        <v>264</v>
      </c>
      <c r="E62" s="90"/>
      <c r="F62" s="91"/>
      <c r="G62" s="94"/>
    </row>
    <row r="63" spans="1:7" ht="17.25" customHeight="1">
      <c r="A63" s="32" t="s">
        <v>154</v>
      </c>
      <c r="B63" s="89">
        <v>3070</v>
      </c>
      <c r="C63" s="93"/>
      <c r="D63" s="90">
        <v>2059</v>
      </c>
      <c r="E63" s="90"/>
      <c r="F63" s="91"/>
      <c r="G63" s="94"/>
    </row>
    <row r="64" spans="1:7" ht="17.25" customHeight="1">
      <c r="A64" s="32" t="s">
        <v>119</v>
      </c>
      <c r="B64" s="89">
        <v>70</v>
      </c>
      <c r="C64" s="93"/>
      <c r="D64" s="90">
        <v>59</v>
      </c>
      <c r="E64" s="90"/>
      <c r="F64" s="91"/>
      <c r="G64" s="94"/>
    </row>
    <row r="65" spans="1:7" ht="17.25" customHeight="1">
      <c r="A65" s="32" t="s">
        <v>155</v>
      </c>
      <c r="B65" s="89">
        <v>3000</v>
      </c>
      <c r="C65" s="93"/>
      <c r="D65" s="90">
        <v>2000</v>
      </c>
      <c r="E65" s="90"/>
      <c r="F65" s="91"/>
      <c r="G65" s="94"/>
    </row>
    <row r="66" spans="1:7" ht="17.25" customHeight="1">
      <c r="A66" s="32" t="s">
        <v>156</v>
      </c>
      <c r="B66" s="89">
        <v>2520</v>
      </c>
      <c r="C66" s="93"/>
      <c r="D66" s="90">
        <v>1452</v>
      </c>
      <c r="E66" s="90"/>
      <c r="F66" s="91"/>
      <c r="G66" s="94"/>
    </row>
    <row r="67" spans="1:7" ht="17.25" customHeight="1">
      <c r="A67" s="32" t="s">
        <v>118</v>
      </c>
      <c r="B67" s="89">
        <v>568</v>
      </c>
      <c r="C67" s="93"/>
      <c r="D67" s="90">
        <v>610</v>
      </c>
      <c r="E67" s="90"/>
      <c r="F67" s="91"/>
      <c r="G67" s="94"/>
    </row>
    <row r="68" spans="1:7" ht="17.25" customHeight="1">
      <c r="A68" s="32" t="s">
        <v>119</v>
      </c>
      <c r="B68" s="89">
        <v>53</v>
      </c>
      <c r="C68" s="93"/>
      <c r="D68" s="90">
        <v>69</v>
      </c>
      <c r="E68" s="90"/>
      <c r="F68" s="91"/>
      <c r="G68" s="94"/>
    </row>
    <row r="69" spans="1:7" ht="17.25" customHeight="1">
      <c r="A69" s="32" t="s">
        <v>157</v>
      </c>
      <c r="B69" s="89">
        <v>1098</v>
      </c>
      <c r="C69" s="93"/>
      <c r="D69" s="90">
        <v>421</v>
      </c>
      <c r="E69" s="90"/>
      <c r="F69" s="91"/>
      <c r="G69" s="94"/>
    </row>
    <row r="70" spans="1:7" ht="17.25" customHeight="1">
      <c r="A70" s="32" t="s">
        <v>158</v>
      </c>
      <c r="B70" s="89">
        <v>14</v>
      </c>
      <c r="C70" s="93"/>
      <c r="D70" s="90">
        <v>13</v>
      </c>
      <c r="E70" s="90"/>
      <c r="F70" s="91"/>
      <c r="G70" s="94"/>
    </row>
    <row r="71" spans="1:7" ht="17.25" customHeight="1">
      <c r="A71" s="32" t="s">
        <v>159</v>
      </c>
      <c r="B71" s="89">
        <v>60</v>
      </c>
      <c r="C71" s="93"/>
      <c r="D71" s="90">
        <v>0</v>
      </c>
      <c r="E71" s="90"/>
      <c r="F71" s="91"/>
      <c r="G71" s="94"/>
    </row>
    <row r="72" spans="1:7" ht="17.25" customHeight="1">
      <c r="A72" s="32" t="s">
        <v>160</v>
      </c>
      <c r="B72" s="89">
        <v>332</v>
      </c>
      <c r="C72" s="89"/>
      <c r="D72" s="90">
        <v>0</v>
      </c>
      <c r="E72" s="90"/>
      <c r="F72" s="91"/>
      <c r="G72" s="94"/>
    </row>
    <row r="73" spans="1:7" ht="17.25" customHeight="1">
      <c r="A73" s="32" t="s">
        <v>125</v>
      </c>
      <c r="B73" s="89">
        <v>142</v>
      </c>
      <c r="C73" s="93"/>
      <c r="D73" s="90">
        <v>162</v>
      </c>
      <c r="E73" s="90"/>
      <c r="F73" s="91"/>
      <c r="G73" s="94"/>
    </row>
    <row r="74" spans="1:7" ht="17.25" customHeight="1">
      <c r="A74" s="32" t="s">
        <v>161</v>
      </c>
      <c r="B74" s="89">
        <v>253</v>
      </c>
      <c r="C74" s="93"/>
      <c r="D74" s="90">
        <v>177</v>
      </c>
      <c r="E74" s="90"/>
      <c r="F74" s="91"/>
      <c r="G74" s="94"/>
    </row>
    <row r="75" spans="1:7" ht="17.25" customHeight="1">
      <c r="A75" s="32" t="s">
        <v>162</v>
      </c>
      <c r="B75" s="89">
        <v>3089</v>
      </c>
      <c r="C75" s="93"/>
      <c r="D75" s="90">
        <v>4324</v>
      </c>
      <c r="E75" s="90"/>
      <c r="F75" s="91"/>
      <c r="G75" s="94"/>
    </row>
    <row r="76" spans="1:7" ht="17.25" customHeight="1">
      <c r="A76" s="32" t="s">
        <v>118</v>
      </c>
      <c r="B76" s="89">
        <v>708</v>
      </c>
      <c r="C76" s="93"/>
      <c r="D76" s="90">
        <v>1275</v>
      </c>
      <c r="E76" s="90"/>
      <c r="F76" s="91"/>
      <c r="G76" s="94"/>
    </row>
    <row r="77" spans="1:7" ht="17.25" customHeight="1">
      <c r="A77" s="32" t="s">
        <v>119</v>
      </c>
      <c r="B77" s="89">
        <v>2224</v>
      </c>
      <c r="C77" s="93"/>
      <c r="D77" s="90">
        <v>2452</v>
      </c>
      <c r="E77" s="90"/>
      <c r="F77" s="91"/>
      <c r="G77" s="94"/>
    </row>
    <row r="78" spans="1:7" ht="17.25" customHeight="1">
      <c r="A78" s="32" t="s">
        <v>125</v>
      </c>
      <c r="B78" s="89">
        <v>157</v>
      </c>
      <c r="C78" s="93"/>
      <c r="D78" s="90">
        <v>197</v>
      </c>
      <c r="E78" s="90"/>
      <c r="F78" s="91"/>
      <c r="G78" s="94"/>
    </row>
    <row r="79" spans="1:7" ht="17.25" customHeight="1">
      <c r="A79" s="32" t="s">
        <v>163</v>
      </c>
      <c r="B79" s="89">
        <v>0</v>
      </c>
      <c r="C79" s="93"/>
      <c r="D79" s="90">
        <v>400</v>
      </c>
      <c r="E79" s="90"/>
      <c r="F79" s="91"/>
      <c r="G79" s="94"/>
    </row>
    <row r="80" spans="1:7" ht="17.25" customHeight="1">
      <c r="A80" s="32" t="s">
        <v>164</v>
      </c>
      <c r="B80" s="89">
        <v>4881</v>
      </c>
      <c r="C80" s="93"/>
      <c r="D80" s="90">
        <v>7084</v>
      </c>
      <c r="E80" s="90"/>
      <c r="F80" s="91"/>
      <c r="G80" s="94"/>
    </row>
    <row r="81" spans="1:7" ht="17.25" customHeight="1">
      <c r="A81" s="32" t="s">
        <v>118</v>
      </c>
      <c r="B81" s="89">
        <v>568</v>
      </c>
      <c r="C81" s="93"/>
      <c r="D81" s="90">
        <v>627</v>
      </c>
      <c r="E81" s="90"/>
      <c r="F81" s="91"/>
      <c r="G81" s="94"/>
    </row>
    <row r="82" spans="1:7" ht="17.25" customHeight="1">
      <c r="A82" s="32" t="s">
        <v>119</v>
      </c>
      <c r="B82" s="89">
        <v>92</v>
      </c>
      <c r="C82" s="93"/>
      <c r="D82" s="90">
        <v>50</v>
      </c>
      <c r="E82" s="90"/>
      <c r="F82" s="91"/>
      <c r="G82" s="94"/>
    </row>
    <row r="83" spans="1:7" ht="17.25" customHeight="1">
      <c r="A83" s="32" t="s">
        <v>165</v>
      </c>
      <c r="B83" s="89">
        <v>631</v>
      </c>
      <c r="C83" s="93"/>
      <c r="D83" s="90">
        <v>313</v>
      </c>
      <c r="E83" s="90"/>
      <c r="F83" s="91"/>
      <c r="G83" s="94"/>
    </row>
    <row r="84" spans="1:7" ht="17.25" customHeight="1">
      <c r="A84" s="32" t="s">
        <v>125</v>
      </c>
      <c r="B84" s="89">
        <v>85</v>
      </c>
      <c r="C84" s="93"/>
      <c r="D84" s="90">
        <v>76</v>
      </c>
      <c r="E84" s="90"/>
      <c r="F84" s="91"/>
      <c r="G84" s="94"/>
    </row>
    <row r="85" spans="1:7" ht="17.25" customHeight="1">
      <c r="A85" s="32" t="s">
        <v>166</v>
      </c>
      <c r="B85" s="89">
        <v>3505</v>
      </c>
      <c r="C85" s="89"/>
      <c r="D85" s="90">
        <v>6018</v>
      </c>
      <c r="E85" s="90"/>
      <c r="F85" s="91"/>
      <c r="G85" s="94"/>
    </row>
    <row r="86" spans="1:7" ht="17.25" customHeight="1">
      <c r="A86" s="32" t="s">
        <v>167</v>
      </c>
      <c r="B86" s="89">
        <v>3417</v>
      </c>
      <c r="C86" s="93"/>
      <c r="D86" s="90">
        <v>3338</v>
      </c>
      <c r="E86" s="90"/>
      <c r="F86" s="91"/>
      <c r="G86" s="94"/>
    </row>
    <row r="87" spans="1:7" ht="17.25" customHeight="1">
      <c r="A87" s="32" t="s">
        <v>118</v>
      </c>
      <c r="B87" s="89">
        <v>2750</v>
      </c>
      <c r="C87" s="93"/>
      <c r="D87" s="90">
        <v>2686</v>
      </c>
      <c r="E87" s="90"/>
      <c r="F87" s="91"/>
      <c r="G87" s="94"/>
    </row>
    <row r="88" spans="1:7" ht="17.25" customHeight="1">
      <c r="A88" s="32" t="s">
        <v>119</v>
      </c>
      <c r="B88" s="89">
        <v>90</v>
      </c>
      <c r="C88" s="93"/>
      <c r="D88" s="90">
        <v>88</v>
      </c>
      <c r="E88" s="90"/>
      <c r="F88" s="91"/>
      <c r="G88" s="94"/>
    </row>
    <row r="89" spans="1:7" ht="17.25" customHeight="1">
      <c r="A89" s="32" t="s">
        <v>168</v>
      </c>
      <c r="B89" s="89">
        <v>285</v>
      </c>
      <c r="C89" s="93"/>
      <c r="D89" s="90">
        <v>279</v>
      </c>
      <c r="E89" s="90"/>
      <c r="F89" s="91"/>
      <c r="G89" s="94"/>
    </row>
    <row r="90" spans="1:7" ht="17.25" customHeight="1">
      <c r="A90" s="32" t="s">
        <v>169</v>
      </c>
      <c r="B90" s="89">
        <v>39</v>
      </c>
      <c r="C90" s="93"/>
      <c r="D90" s="90">
        <v>38</v>
      </c>
      <c r="E90" s="90"/>
      <c r="F90" s="91"/>
      <c r="G90" s="94"/>
    </row>
    <row r="91" spans="1:7" ht="17.25" customHeight="1">
      <c r="A91" s="32" t="s">
        <v>125</v>
      </c>
      <c r="B91" s="89">
        <v>207</v>
      </c>
      <c r="C91" s="93"/>
      <c r="D91" s="90">
        <v>202</v>
      </c>
      <c r="E91" s="90"/>
      <c r="F91" s="91"/>
      <c r="G91" s="94"/>
    </row>
    <row r="92" spans="1:7" ht="17.25" customHeight="1">
      <c r="A92" s="32" t="s">
        <v>170</v>
      </c>
      <c r="B92" s="89">
        <v>46</v>
      </c>
      <c r="C92" s="93"/>
      <c r="D92" s="90">
        <v>45</v>
      </c>
      <c r="E92" s="90"/>
      <c r="F92" s="91"/>
      <c r="G92" s="94"/>
    </row>
    <row r="93" spans="1:7" ht="17.25" customHeight="1">
      <c r="A93" s="32" t="s">
        <v>171</v>
      </c>
      <c r="B93" s="89">
        <v>2765</v>
      </c>
      <c r="C93" s="93"/>
      <c r="D93" s="90">
        <v>5770</v>
      </c>
      <c r="E93" s="90"/>
      <c r="F93" s="91"/>
      <c r="G93" s="94"/>
    </row>
    <row r="94" spans="1:7" ht="17.25" customHeight="1">
      <c r="A94" s="32" t="s">
        <v>118</v>
      </c>
      <c r="B94" s="89">
        <v>727</v>
      </c>
      <c r="C94" s="93"/>
      <c r="D94" s="90">
        <v>702</v>
      </c>
      <c r="E94" s="90"/>
      <c r="F94" s="91"/>
      <c r="G94" s="94"/>
    </row>
    <row r="95" spans="1:7" ht="17.25" customHeight="1">
      <c r="A95" s="32" t="s">
        <v>119</v>
      </c>
      <c r="B95" s="89">
        <v>18</v>
      </c>
      <c r="C95" s="93"/>
      <c r="D95" s="90">
        <v>17</v>
      </c>
      <c r="E95" s="90"/>
      <c r="F95" s="91"/>
      <c r="G95" s="94"/>
    </row>
    <row r="96" spans="1:7" ht="17.25" customHeight="1">
      <c r="A96" s="32" t="s">
        <v>172</v>
      </c>
      <c r="B96" s="89">
        <v>909</v>
      </c>
      <c r="C96" s="93"/>
      <c r="D96" s="90">
        <v>878</v>
      </c>
      <c r="E96" s="90"/>
      <c r="F96" s="91"/>
      <c r="G96" s="64"/>
    </row>
    <row r="97" spans="1:7" ht="17.25" customHeight="1">
      <c r="A97" s="32" t="s">
        <v>173</v>
      </c>
      <c r="B97" s="89">
        <v>0</v>
      </c>
      <c r="C97" s="93"/>
      <c r="D97" s="90">
        <v>100</v>
      </c>
      <c r="E97" s="90"/>
      <c r="F97" s="91"/>
      <c r="G97" s="94"/>
    </row>
    <row r="98" spans="1:7" ht="17.25" customHeight="1">
      <c r="A98" s="32" t="s">
        <v>125</v>
      </c>
      <c r="B98" s="89">
        <v>1081</v>
      </c>
      <c r="C98" s="93"/>
      <c r="D98" s="90">
        <v>1044</v>
      </c>
      <c r="E98" s="90"/>
      <c r="F98" s="91"/>
      <c r="G98" s="94"/>
    </row>
    <row r="99" spans="1:7" ht="17.25" customHeight="1">
      <c r="A99" s="32" t="s">
        <v>174</v>
      </c>
      <c r="B99" s="89">
        <v>30</v>
      </c>
      <c r="C99" s="93"/>
      <c r="D99" s="90">
        <v>3029</v>
      </c>
      <c r="E99" s="90"/>
      <c r="F99" s="91"/>
      <c r="G99" s="94"/>
    </row>
    <row r="100" spans="1:7" ht="17.25" customHeight="1">
      <c r="A100" s="32" t="s">
        <v>175</v>
      </c>
      <c r="B100" s="89">
        <v>117</v>
      </c>
      <c r="C100" s="93"/>
      <c r="D100" s="90">
        <v>0</v>
      </c>
      <c r="E100" s="90"/>
      <c r="F100" s="91"/>
      <c r="G100" s="94"/>
    </row>
    <row r="101" spans="1:7" ht="17.25" customHeight="1">
      <c r="A101" s="32" t="s">
        <v>119</v>
      </c>
      <c r="B101" s="89">
        <v>99</v>
      </c>
      <c r="C101" s="93"/>
      <c r="D101" s="90">
        <v>0</v>
      </c>
      <c r="E101" s="90"/>
      <c r="F101" s="91"/>
      <c r="G101" s="94"/>
    </row>
    <row r="102" spans="1:7" ht="17.25" customHeight="1">
      <c r="A102" s="32" t="s">
        <v>176</v>
      </c>
      <c r="B102" s="89">
        <v>18</v>
      </c>
      <c r="C102" s="93"/>
      <c r="D102" s="90">
        <v>0</v>
      </c>
      <c r="E102" s="90"/>
      <c r="F102" s="91"/>
      <c r="G102" s="94"/>
    </row>
    <row r="103" spans="1:7" ht="17.25" customHeight="1">
      <c r="A103" s="32" t="s">
        <v>177</v>
      </c>
      <c r="B103" s="89">
        <v>124</v>
      </c>
      <c r="C103" s="93"/>
      <c r="D103" s="90">
        <v>0</v>
      </c>
      <c r="E103" s="90"/>
      <c r="F103" s="91"/>
      <c r="G103" s="94"/>
    </row>
    <row r="104" spans="1:7" ht="17.25" customHeight="1">
      <c r="A104" s="32" t="s">
        <v>118</v>
      </c>
      <c r="B104" s="89">
        <v>109</v>
      </c>
      <c r="C104" s="93"/>
      <c r="D104" s="90">
        <v>0</v>
      </c>
      <c r="E104" s="90"/>
      <c r="F104" s="91"/>
      <c r="G104" s="94"/>
    </row>
    <row r="105" spans="1:7" ht="17.25" customHeight="1">
      <c r="A105" s="32" t="s">
        <v>178</v>
      </c>
      <c r="B105" s="89">
        <v>15</v>
      </c>
      <c r="C105" s="93"/>
      <c r="D105" s="90">
        <v>0</v>
      </c>
      <c r="E105" s="90"/>
      <c r="F105" s="91"/>
      <c r="G105" s="94"/>
    </row>
    <row r="106" spans="1:7" ht="17.25" customHeight="1">
      <c r="A106" s="32" t="s">
        <v>179</v>
      </c>
      <c r="B106" s="89">
        <v>205</v>
      </c>
      <c r="C106" s="93"/>
      <c r="D106" s="90">
        <v>184</v>
      </c>
      <c r="E106" s="90"/>
      <c r="F106" s="91"/>
      <c r="G106" s="94"/>
    </row>
    <row r="107" spans="1:7" ht="17.25" customHeight="1">
      <c r="A107" s="32" t="s">
        <v>118</v>
      </c>
      <c r="B107" s="89">
        <v>129</v>
      </c>
      <c r="C107" s="93"/>
      <c r="D107" s="90">
        <v>113</v>
      </c>
      <c r="E107" s="90"/>
      <c r="F107" s="91"/>
      <c r="G107" s="94"/>
    </row>
    <row r="108" spans="1:7" ht="17.25" customHeight="1">
      <c r="A108" s="32" t="s">
        <v>119</v>
      </c>
      <c r="B108" s="89">
        <v>45</v>
      </c>
      <c r="C108" s="93"/>
      <c r="D108" s="90">
        <v>48</v>
      </c>
      <c r="E108" s="90"/>
      <c r="F108" s="91"/>
      <c r="G108" s="94"/>
    </row>
    <row r="109" spans="1:7" ht="17.25" customHeight="1">
      <c r="A109" s="32" t="s">
        <v>180</v>
      </c>
      <c r="B109" s="89">
        <v>10</v>
      </c>
      <c r="C109" s="93"/>
      <c r="D109" s="90">
        <v>0</v>
      </c>
      <c r="E109" s="90"/>
      <c r="F109" s="91"/>
      <c r="G109" s="94"/>
    </row>
    <row r="110" spans="1:7" ht="17.25" customHeight="1">
      <c r="A110" s="32" t="s">
        <v>181</v>
      </c>
      <c r="B110" s="89">
        <v>2</v>
      </c>
      <c r="C110" s="93"/>
      <c r="D110" s="90">
        <v>2</v>
      </c>
      <c r="E110" s="90"/>
      <c r="F110" s="91"/>
      <c r="G110" s="94"/>
    </row>
    <row r="111" spans="1:7" ht="17.25" customHeight="1">
      <c r="A111" s="32" t="s">
        <v>125</v>
      </c>
      <c r="B111" s="89">
        <v>19</v>
      </c>
      <c r="C111" s="93"/>
      <c r="D111" s="90">
        <v>21</v>
      </c>
      <c r="E111" s="90"/>
      <c r="F111" s="91"/>
      <c r="G111" s="94"/>
    </row>
    <row r="112" spans="1:7" ht="17.25" customHeight="1">
      <c r="A112" s="32" t="s">
        <v>182</v>
      </c>
      <c r="B112" s="89">
        <v>702</v>
      </c>
      <c r="C112" s="93"/>
      <c r="D112" s="90">
        <f>388+200</f>
        <v>588</v>
      </c>
      <c r="E112" s="90"/>
      <c r="F112" s="91"/>
      <c r="G112" s="94"/>
    </row>
    <row r="113" spans="1:7" ht="17.25" customHeight="1">
      <c r="A113" s="32" t="s">
        <v>118</v>
      </c>
      <c r="B113" s="89">
        <v>279</v>
      </c>
      <c r="C113" s="93"/>
      <c r="D113" s="90">
        <v>252</v>
      </c>
      <c r="E113" s="90"/>
      <c r="F113" s="91"/>
      <c r="G113" s="94"/>
    </row>
    <row r="114" spans="1:7" ht="17.25" customHeight="1">
      <c r="A114" s="32" t="s">
        <v>119</v>
      </c>
      <c r="B114" s="89">
        <v>44</v>
      </c>
      <c r="C114" s="93"/>
      <c r="D114" s="90">
        <f>23+200</f>
        <v>223</v>
      </c>
      <c r="E114" s="90"/>
      <c r="F114" s="91"/>
      <c r="G114" s="94"/>
    </row>
    <row r="115" spans="1:7" ht="17.25" customHeight="1">
      <c r="A115" s="32" t="s">
        <v>183</v>
      </c>
      <c r="B115" s="89">
        <v>379</v>
      </c>
      <c r="C115" s="93"/>
      <c r="D115" s="90">
        <v>113</v>
      </c>
      <c r="E115" s="90"/>
      <c r="F115" s="91"/>
      <c r="G115" s="94"/>
    </row>
    <row r="116" spans="1:7" ht="17.25" customHeight="1">
      <c r="A116" s="32" t="s">
        <v>184</v>
      </c>
      <c r="B116" s="89">
        <v>359</v>
      </c>
      <c r="C116" s="89"/>
      <c r="D116" s="90">
        <v>404</v>
      </c>
      <c r="E116" s="90"/>
      <c r="F116" s="91"/>
      <c r="G116" s="94"/>
    </row>
    <row r="117" spans="1:7" ht="17.25" customHeight="1">
      <c r="A117" s="32" t="s">
        <v>118</v>
      </c>
      <c r="B117" s="89">
        <v>250</v>
      </c>
      <c r="C117" s="93"/>
      <c r="D117" s="90">
        <v>280</v>
      </c>
      <c r="E117" s="90"/>
      <c r="F117" s="91"/>
      <c r="G117" s="94"/>
    </row>
    <row r="118" spans="1:7" ht="17.25" customHeight="1">
      <c r="A118" s="32" t="s">
        <v>119</v>
      </c>
      <c r="B118" s="89">
        <v>45</v>
      </c>
      <c r="C118" s="93"/>
      <c r="D118" s="90">
        <v>64</v>
      </c>
      <c r="E118" s="90"/>
      <c r="F118" s="91"/>
      <c r="G118" s="94"/>
    </row>
    <row r="119" spans="1:7" ht="17.25" customHeight="1">
      <c r="A119" s="32" t="s">
        <v>129</v>
      </c>
      <c r="B119" s="89">
        <v>64</v>
      </c>
      <c r="C119" s="93"/>
      <c r="D119" s="90">
        <v>60</v>
      </c>
      <c r="E119" s="90"/>
      <c r="F119" s="91"/>
      <c r="G119" s="94"/>
    </row>
    <row r="120" spans="1:7" ht="17.25" customHeight="1">
      <c r="A120" s="32" t="s">
        <v>185</v>
      </c>
      <c r="B120" s="89">
        <v>818</v>
      </c>
      <c r="C120" s="93"/>
      <c r="D120" s="90">
        <v>972</v>
      </c>
      <c r="E120" s="90"/>
      <c r="F120" s="91"/>
      <c r="G120" s="94"/>
    </row>
    <row r="121" spans="1:7" ht="17.25" customHeight="1">
      <c r="A121" s="32" t="s">
        <v>118</v>
      </c>
      <c r="B121" s="89">
        <v>541</v>
      </c>
      <c r="C121" s="93"/>
      <c r="D121" s="90">
        <v>595</v>
      </c>
      <c r="E121" s="90"/>
      <c r="F121" s="91"/>
      <c r="G121" s="94"/>
    </row>
    <row r="122" spans="1:7" ht="17.25" customHeight="1">
      <c r="A122" s="34" t="s">
        <v>119</v>
      </c>
      <c r="B122" s="89">
        <v>163</v>
      </c>
      <c r="C122" s="89"/>
      <c r="D122" s="90">
        <v>257</v>
      </c>
      <c r="E122" s="90"/>
      <c r="F122" s="91"/>
      <c r="G122" s="94"/>
    </row>
    <row r="123" spans="1:7" ht="17.25" customHeight="1">
      <c r="A123" s="84" t="s">
        <v>186</v>
      </c>
      <c r="B123" s="84">
        <v>4</v>
      </c>
      <c r="C123" s="84"/>
      <c r="D123" s="84">
        <v>0</v>
      </c>
      <c r="E123" s="84"/>
      <c r="F123" s="91"/>
      <c r="G123" s="84"/>
    </row>
    <row r="124" spans="1:7" ht="17.25" customHeight="1">
      <c r="A124" s="84" t="s">
        <v>125</v>
      </c>
      <c r="B124" s="84">
        <v>39</v>
      </c>
      <c r="C124" s="84"/>
      <c r="D124" s="84">
        <v>33</v>
      </c>
      <c r="E124" s="84"/>
      <c r="F124" s="91"/>
      <c r="G124" s="84"/>
    </row>
    <row r="125" spans="1:7" ht="17.25" customHeight="1">
      <c r="A125" s="84" t="s">
        <v>187</v>
      </c>
      <c r="B125" s="84">
        <v>71</v>
      </c>
      <c r="C125" s="84"/>
      <c r="D125" s="84">
        <v>87</v>
      </c>
      <c r="E125" s="84"/>
      <c r="F125" s="91"/>
      <c r="G125" s="84"/>
    </row>
    <row r="126" spans="1:7" ht="17.25" customHeight="1">
      <c r="A126" s="84" t="s">
        <v>188</v>
      </c>
      <c r="B126" s="84">
        <v>2766</v>
      </c>
      <c r="C126" s="84"/>
      <c r="D126" s="84">
        <v>2580</v>
      </c>
      <c r="E126" s="84"/>
      <c r="F126" s="91"/>
      <c r="G126" s="84"/>
    </row>
    <row r="127" spans="1:7" ht="17.25" customHeight="1">
      <c r="A127" s="84" t="s">
        <v>118</v>
      </c>
      <c r="B127" s="84">
        <v>998</v>
      </c>
      <c r="C127" s="84"/>
      <c r="D127" s="84">
        <v>973</v>
      </c>
      <c r="E127" s="84"/>
      <c r="F127" s="91"/>
      <c r="G127" s="84"/>
    </row>
    <row r="128" spans="1:7" ht="17.25" customHeight="1">
      <c r="A128" s="84" t="s">
        <v>119</v>
      </c>
      <c r="B128" s="84">
        <v>280</v>
      </c>
      <c r="C128" s="84"/>
      <c r="D128" s="84">
        <v>302</v>
      </c>
      <c r="E128" s="84"/>
      <c r="F128" s="91"/>
      <c r="G128" s="84"/>
    </row>
    <row r="129" spans="1:7" ht="17.25" customHeight="1">
      <c r="A129" s="84" t="s">
        <v>189</v>
      </c>
      <c r="B129" s="84">
        <v>695</v>
      </c>
      <c r="C129" s="84"/>
      <c r="D129" s="84">
        <v>130</v>
      </c>
      <c r="E129" s="84"/>
      <c r="F129" s="91"/>
      <c r="G129" s="84"/>
    </row>
    <row r="130" spans="1:7" ht="17.25" customHeight="1">
      <c r="A130" s="84" t="s">
        <v>125</v>
      </c>
      <c r="B130" s="84">
        <v>573</v>
      </c>
      <c r="C130" s="84"/>
      <c r="D130" s="84">
        <v>564</v>
      </c>
      <c r="E130" s="84"/>
      <c r="F130" s="91"/>
      <c r="G130" s="84"/>
    </row>
    <row r="131" spans="1:7" ht="17.25" customHeight="1">
      <c r="A131" s="84" t="s">
        <v>190</v>
      </c>
      <c r="B131" s="84">
        <v>220</v>
      </c>
      <c r="C131" s="84"/>
      <c r="D131" s="84">
        <v>611</v>
      </c>
      <c r="E131" s="84"/>
      <c r="F131" s="91"/>
      <c r="G131" s="84"/>
    </row>
    <row r="132" spans="1:7" ht="17.25" customHeight="1">
      <c r="A132" s="84" t="s">
        <v>191</v>
      </c>
      <c r="B132" s="84">
        <v>3260</v>
      </c>
      <c r="C132" s="84"/>
      <c r="D132" s="84">
        <v>3700</v>
      </c>
      <c r="E132" s="84"/>
      <c r="F132" s="91"/>
      <c r="G132" s="84"/>
    </row>
    <row r="133" spans="1:7" ht="17.25" customHeight="1">
      <c r="A133" s="84" t="s">
        <v>118</v>
      </c>
      <c r="B133" s="84">
        <v>508</v>
      </c>
      <c r="C133" s="84"/>
      <c r="D133" s="84">
        <v>536</v>
      </c>
      <c r="E133" s="84"/>
      <c r="F133" s="91"/>
      <c r="G133" s="84"/>
    </row>
    <row r="134" spans="1:7" ht="17.25" customHeight="1">
      <c r="A134" s="84" t="s">
        <v>119</v>
      </c>
      <c r="B134" s="84">
        <v>89</v>
      </c>
      <c r="C134" s="84"/>
      <c r="D134" s="84">
        <v>55</v>
      </c>
      <c r="E134" s="84"/>
      <c r="F134" s="91"/>
      <c r="G134" s="84"/>
    </row>
    <row r="135" spans="1:7" ht="17.25" customHeight="1">
      <c r="A135" s="84" t="s">
        <v>192</v>
      </c>
      <c r="B135" s="84">
        <v>2663</v>
      </c>
      <c r="C135" s="84"/>
      <c r="D135" s="84">
        <v>3109</v>
      </c>
      <c r="E135" s="84"/>
      <c r="F135" s="91"/>
      <c r="G135" s="84"/>
    </row>
    <row r="136" spans="1:7" ht="17.25" customHeight="1">
      <c r="A136" s="84" t="s">
        <v>193</v>
      </c>
      <c r="B136" s="84">
        <v>1508</v>
      </c>
      <c r="C136" s="84"/>
      <c r="D136" s="84">
        <v>1013</v>
      </c>
      <c r="E136" s="84"/>
      <c r="F136" s="91"/>
      <c r="G136" s="84"/>
    </row>
    <row r="137" spans="1:7" ht="17.25" customHeight="1">
      <c r="A137" s="84" t="s">
        <v>118</v>
      </c>
      <c r="B137" s="84">
        <v>470</v>
      </c>
      <c r="C137" s="84"/>
      <c r="D137" s="84">
        <v>518</v>
      </c>
      <c r="E137" s="84"/>
      <c r="F137" s="91"/>
      <c r="G137" s="84"/>
    </row>
    <row r="138" spans="1:7" ht="17.25" customHeight="1">
      <c r="A138" s="84" t="s">
        <v>119</v>
      </c>
      <c r="B138" s="84">
        <v>869</v>
      </c>
      <c r="C138" s="84"/>
      <c r="D138" s="84">
        <v>338</v>
      </c>
      <c r="E138" s="84"/>
      <c r="F138" s="91"/>
      <c r="G138" s="84"/>
    </row>
    <row r="139" spans="1:7" ht="17.25" customHeight="1">
      <c r="A139" s="84" t="s">
        <v>125</v>
      </c>
      <c r="B139" s="84">
        <v>164</v>
      </c>
      <c r="C139" s="84"/>
      <c r="D139" s="84">
        <v>157</v>
      </c>
      <c r="E139" s="84"/>
      <c r="F139" s="91"/>
      <c r="G139" s="84"/>
    </row>
    <row r="140" spans="1:7" ht="17.25" customHeight="1">
      <c r="A140" s="84" t="s">
        <v>194</v>
      </c>
      <c r="B140" s="84">
        <v>5</v>
      </c>
      <c r="C140" s="84"/>
      <c r="D140" s="84">
        <v>0</v>
      </c>
      <c r="E140" s="84"/>
      <c r="F140" s="91"/>
      <c r="G140" s="84"/>
    </row>
    <row r="141" spans="1:7" ht="17.25" customHeight="1">
      <c r="A141" s="84" t="s">
        <v>195</v>
      </c>
      <c r="B141" s="84">
        <v>466</v>
      </c>
      <c r="C141" s="84"/>
      <c r="D141" s="84">
        <v>682</v>
      </c>
      <c r="E141" s="84"/>
      <c r="F141" s="91"/>
      <c r="G141" s="84"/>
    </row>
    <row r="142" spans="1:7" ht="17.25" customHeight="1">
      <c r="A142" s="84" t="s">
        <v>118</v>
      </c>
      <c r="B142" s="84">
        <v>192</v>
      </c>
      <c r="C142" s="84"/>
      <c r="D142" s="84">
        <v>177</v>
      </c>
      <c r="E142" s="84"/>
      <c r="F142" s="91"/>
      <c r="G142" s="84"/>
    </row>
    <row r="143" spans="1:7" ht="17.25" customHeight="1">
      <c r="A143" s="84" t="s">
        <v>119</v>
      </c>
      <c r="B143" s="84">
        <v>161</v>
      </c>
      <c r="C143" s="84"/>
      <c r="D143" s="84">
        <v>122</v>
      </c>
      <c r="E143" s="84"/>
      <c r="F143" s="91"/>
      <c r="G143" s="84"/>
    </row>
    <row r="144" spans="1:7" ht="17.25" customHeight="1">
      <c r="A144" s="84" t="s">
        <v>125</v>
      </c>
      <c r="B144" s="84">
        <v>103</v>
      </c>
      <c r="C144" s="84"/>
      <c r="D144" s="84">
        <v>87</v>
      </c>
      <c r="E144" s="84"/>
      <c r="F144" s="91"/>
      <c r="G144" s="84"/>
    </row>
    <row r="145" spans="1:7" ht="17.25" customHeight="1">
      <c r="A145" s="84" t="s">
        <v>196</v>
      </c>
      <c r="B145" s="84">
        <v>10</v>
      </c>
      <c r="C145" s="84"/>
      <c r="D145" s="84">
        <v>296</v>
      </c>
      <c r="E145" s="84"/>
      <c r="F145" s="91"/>
      <c r="G145" s="84"/>
    </row>
    <row r="146" spans="1:7" ht="17.25" customHeight="1">
      <c r="A146" s="84" t="s">
        <v>197</v>
      </c>
      <c r="B146" s="84">
        <v>553</v>
      </c>
      <c r="C146" s="84"/>
      <c r="D146" s="84">
        <v>588</v>
      </c>
      <c r="E146" s="84"/>
      <c r="F146" s="91"/>
      <c r="G146" s="84"/>
    </row>
    <row r="147" spans="1:7" ht="17.25" customHeight="1">
      <c r="A147" s="84" t="s">
        <v>118</v>
      </c>
      <c r="B147" s="84">
        <v>404</v>
      </c>
      <c r="C147" s="84"/>
      <c r="D147" s="84">
        <v>395</v>
      </c>
      <c r="E147" s="84"/>
      <c r="F147" s="91"/>
      <c r="G147" s="84"/>
    </row>
    <row r="148" spans="1:7" ht="17.25" customHeight="1">
      <c r="A148" s="84" t="s">
        <v>119</v>
      </c>
      <c r="B148" s="84">
        <v>108</v>
      </c>
      <c r="C148" s="84"/>
      <c r="D148" s="84">
        <v>148</v>
      </c>
      <c r="E148" s="84"/>
      <c r="F148" s="91"/>
      <c r="G148" s="84"/>
    </row>
    <row r="149" spans="1:7" ht="17.25" customHeight="1">
      <c r="A149" s="84" t="s">
        <v>125</v>
      </c>
      <c r="B149" s="84">
        <v>28</v>
      </c>
      <c r="C149" s="84"/>
      <c r="D149" s="84">
        <v>30</v>
      </c>
      <c r="E149" s="84"/>
      <c r="F149" s="91"/>
      <c r="G149" s="84"/>
    </row>
    <row r="150" spans="1:7" ht="17.25" customHeight="1">
      <c r="A150" s="84" t="s">
        <v>198</v>
      </c>
      <c r="B150" s="84">
        <v>13</v>
      </c>
      <c r="C150" s="84"/>
      <c r="D150" s="84">
        <v>15</v>
      </c>
      <c r="E150" s="84"/>
      <c r="F150" s="91"/>
      <c r="G150" s="84"/>
    </row>
    <row r="151" spans="1:7" ht="17.25" customHeight="1">
      <c r="A151" s="84" t="s">
        <v>199</v>
      </c>
      <c r="B151" s="84">
        <v>6500</v>
      </c>
      <c r="C151" s="84"/>
      <c r="D151" s="84">
        <v>7431</v>
      </c>
      <c r="E151" s="84"/>
      <c r="F151" s="91"/>
      <c r="G151" s="84"/>
    </row>
    <row r="152" spans="1:7" ht="17.25" customHeight="1">
      <c r="A152" s="84" t="s">
        <v>200</v>
      </c>
      <c r="B152" s="84">
        <v>6500</v>
      </c>
      <c r="C152" s="84"/>
      <c r="D152" s="84">
        <v>7431</v>
      </c>
      <c r="E152" s="84"/>
      <c r="F152" s="91"/>
      <c r="G152" s="84"/>
    </row>
    <row r="153" spans="1:7" ht="17.25" customHeight="1">
      <c r="A153" s="84" t="s">
        <v>201</v>
      </c>
      <c r="B153" s="84">
        <v>0</v>
      </c>
      <c r="C153" s="84"/>
      <c r="D153" s="84">
        <v>0</v>
      </c>
      <c r="E153" s="84">
        <v>0</v>
      </c>
      <c r="F153" s="91"/>
      <c r="G153" s="84"/>
    </row>
    <row r="154" spans="1:7" ht="17.25" customHeight="1">
      <c r="A154" s="84" t="s">
        <v>202</v>
      </c>
      <c r="B154" s="84">
        <v>946</v>
      </c>
      <c r="C154" s="84">
        <v>946</v>
      </c>
      <c r="D154" s="84">
        <v>1031</v>
      </c>
      <c r="E154" s="84">
        <v>1031</v>
      </c>
      <c r="F154" s="91">
        <f>E154/C154*100-100</f>
        <v>8.9852008456659576</v>
      </c>
      <c r="G154" s="84"/>
    </row>
    <row r="155" spans="1:7" ht="17.25" customHeight="1">
      <c r="A155" s="84" t="s">
        <v>203</v>
      </c>
      <c r="B155" s="84">
        <v>946</v>
      </c>
      <c r="C155" s="84"/>
      <c r="D155" s="84">
        <v>1031</v>
      </c>
      <c r="E155" s="84"/>
      <c r="F155" s="91"/>
      <c r="G155" s="84"/>
    </row>
    <row r="156" spans="1:7" ht="17.25" customHeight="1">
      <c r="A156" s="84" t="s">
        <v>204</v>
      </c>
      <c r="B156" s="84">
        <v>946</v>
      </c>
      <c r="C156" s="84"/>
      <c r="D156" s="84">
        <v>1031</v>
      </c>
      <c r="E156" s="84"/>
      <c r="F156" s="91"/>
      <c r="G156" s="84"/>
    </row>
    <row r="157" spans="1:7" ht="17.25" customHeight="1">
      <c r="A157" s="84" t="s">
        <v>205</v>
      </c>
      <c r="B157" s="84">
        <v>43812</v>
      </c>
      <c r="C157" s="84">
        <v>32311</v>
      </c>
      <c r="D157" s="84">
        <v>37651</v>
      </c>
      <c r="E157" s="84">
        <v>37622</v>
      </c>
      <c r="F157" s="91">
        <f>E157/C157*100-100</f>
        <v>16.437126675126109</v>
      </c>
      <c r="G157" s="84"/>
    </row>
    <row r="158" spans="1:7" ht="17.25" customHeight="1">
      <c r="A158" s="84" t="s">
        <v>206</v>
      </c>
      <c r="B158" s="84">
        <v>3175</v>
      </c>
      <c r="C158" s="84"/>
      <c r="D158" s="84">
        <v>390</v>
      </c>
      <c r="E158" s="84"/>
      <c r="F158" s="91"/>
      <c r="G158" s="84"/>
    </row>
    <row r="159" spans="1:7" ht="17.25" customHeight="1">
      <c r="A159" s="84" t="s">
        <v>207</v>
      </c>
      <c r="B159" s="84">
        <v>300</v>
      </c>
      <c r="C159" s="84"/>
      <c r="D159" s="84">
        <v>350</v>
      </c>
      <c r="E159" s="84"/>
      <c r="F159" s="91"/>
      <c r="G159" s="84"/>
    </row>
    <row r="160" spans="1:7" ht="17.25" customHeight="1">
      <c r="A160" s="84" t="s">
        <v>208</v>
      </c>
      <c r="B160" s="84">
        <v>2835</v>
      </c>
      <c r="C160" s="84"/>
      <c r="D160" s="84">
        <v>0</v>
      </c>
      <c r="E160" s="84"/>
      <c r="F160" s="91"/>
      <c r="G160" s="84"/>
    </row>
    <row r="161" spans="1:7" ht="17.25" customHeight="1">
      <c r="A161" s="84" t="s">
        <v>209</v>
      </c>
      <c r="B161" s="84">
        <v>40</v>
      </c>
      <c r="C161" s="84"/>
      <c r="D161" s="84">
        <v>0</v>
      </c>
      <c r="E161" s="84"/>
      <c r="F161" s="91"/>
      <c r="G161" s="84"/>
    </row>
    <row r="162" spans="1:7" ht="17.25" customHeight="1">
      <c r="A162" s="84" t="s">
        <v>210</v>
      </c>
      <c r="B162" s="84">
        <v>0</v>
      </c>
      <c r="C162" s="84"/>
      <c r="D162" s="84">
        <v>40</v>
      </c>
      <c r="E162" s="84"/>
      <c r="F162" s="91"/>
      <c r="G162" s="84"/>
    </row>
    <row r="163" spans="1:7" ht="17.25" customHeight="1">
      <c r="A163" s="84" t="s">
        <v>211</v>
      </c>
      <c r="B163" s="84">
        <v>36796</v>
      </c>
      <c r="C163" s="84"/>
      <c r="D163" s="84">
        <v>33181</v>
      </c>
      <c r="E163" s="84"/>
      <c r="F163" s="91"/>
      <c r="G163" s="84"/>
    </row>
    <row r="164" spans="1:7" ht="17.25" customHeight="1">
      <c r="A164" s="84" t="s">
        <v>118</v>
      </c>
      <c r="B164" s="84">
        <v>19748</v>
      </c>
      <c r="C164" s="84"/>
      <c r="D164" s="84">
        <v>21850</v>
      </c>
      <c r="E164" s="84"/>
      <c r="F164" s="91"/>
      <c r="G164" s="84"/>
    </row>
    <row r="165" spans="1:7" ht="17.25" customHeight="1">
      <c r="A165" s="84" t="s">
        <v>119</v>
      </c>
      <c r="B165" s="84">
        <v>7362</v>
      </c>
      <c r="C165" s="84"/>
      <c r="D165" s="84">
        <v>1882</v>
      </c>
      <c r="E165" s="84"/>
      <c r="F165" s="91"/>
      <c r="G165" s="84"/>
    </row>
    <row r="166" spans="1:7" ht="17.25" customHeight="1">
      <c r="A166" s="84" t="s">
        <v>212</v>
      </c>
      <c r="B166" s="84">
        <v>3177</v>
      </c>
      <c r="C166" s="84"/>
      <c r="D166" s="84">
        <v>500</v>
      </c>
      <c r="E166" s="84"/>
      <c r="F166" s="91"/>
      <c r="G166" s="84"/>
    </row>
    <row r="167" spans="1:7" ht="17.25" customHeight="1">
      <c r="A167" s="84" t="s">
        <v>213</v>
      </c>
      <c r="B167" s="84">
        <v>16</v>
      </c>
      <c r="C167" s="84"/>
      <c r="D167" s="84">
        <v>0</v>
      </c>
      <c r="E167" s="84"/>
      <c r="F167" s="91"/>
      <c r="G167" s="84"/>
    </row>
    <row r="168" spans="1:7" ht="17.25" customHeight="1">
      <c r="A168" s="84" t="s">
        <v>214</v>
      </c>
      <c r="B168" s="84">
        <v>50</v>
      </c>
      <c r="C168" s="84"/>
      <c r="D168" s="84">
        <v>0</v>
      </c>
      <c r="E168" s="84"/>
      <c r="F168" s="91"/>
      <c r="G168" s="84"/>
    </row>
    <row r="169" spans="1:7" ht="17.25" customHeight="1">
      <c r="A169" s="84" t="s">
        <v>215</v>
      </c>
      <c r="B169" s="84">
        <v>90</v>
      </c>
      <c r="C169" s="84"/>
      <c r="D169" s="84">
        <v>20</v>
      </c>
      <c r="E169" s="84"/>
      <c r="F169" s="91"/>
      <c r="G169" s="84"/>
    </row>
    <row r="170" spans="1:7" ht="17.25" customHeight="1">
      <c r="A170" s="84" t="s">
        <v>216</v>
      </c>
      <c r="B170" s="84">
        <v>4230</v>
      </c>
      <c r="C170" s="84"/>
      <c r="D170" s="84">
        <v>1832</v>
      </c>
      <c r="E170" s="84"/>
      <c r="F170" s="91"/>
      <c r="G170" s="84"/>
    </row>
    <row r="171" spans="1:7" ht="17.25" customHeight="1">
      <c r="A171" s="84" t="s">
        <v>217</v>
      </c>
      <c r="B171" s="84">
        <v>20</v>
      </c>
      <c r="C171" s="84"/>
      <c r="D171" s="84">
        <v>0</v>
      </c>
      <c r="E171" s="84"/>
      <c r="F171" s="91"/>
      <c r="G171" s="84"/>
    </row>
    <row r="172" spans="1:7" ht="17.25" customHeight="1">
      <c r="A172" s="84" t="s">
        <v>218</v>
      </c>
      <c r="B172" s="84">
        <v>599</v>
      </c>
      <c r="C172" s="84"/>
      <c r="D172" s="84">
        <v>0</v>
      </c>
      <c r="E172" s="84"/>
      <c r="F172" s="91"/>
      <c r="G172" s="84"/>
    </row>
    <row r="173" spans="1:7" ht="17.25" customHeight="1">
      <c r="A173" s="84" t="s">
        <v>219</v>
      </c>
      <c r="B173" s="84">
        <v>10</v>
      </c>
      <c r="C173" s="84"/>
      <c r="D173" s="84">
        <v>0</v>
      </c>
      <c r="E173" s="84"/>
      <c r="F173" s="91"/>
      <c r="G173" s="84"/>
    </row>
    <row r="174" spans="1:7" ht="17.25" customHeight="1">
      <c r="A174" s="84" t="s">
        <v>148</v>
      </c>
      <c r="B174" s="84">
        <v>53</v>
      </c>
      <c r="C174" s="84"/>
      <c r="D174" s="84">
        <v>2710</v>
      </c>
      <c r="E174" s="84"/>
      <c r="F174" s="91"/>
      <c r="G174" s="84"/>
    </row>
    <row r="175" spans="1:7" ht="17.25" customHeight="1">
      <c r="A175" s="84" t="s">
        <v>125</v>
      </c>
      <c r="B175" s="84">
        <v>1394</v>
      </c>
      <c r="C175" s="84"/>
      <c r="D175" s="84">
        <v>1467</v>
      </c>
      <c r="E175" s="84"/>
      <c r="F175" s="91"/>
      <c r="G175" s="84"/>
    </row>
    <row r="176" spans="1:7" ht="17.25" customHeight="1">
      <c r="A176" s="84" t="s">
        <v>220</v>
      </c>
      <c r="B176" s="84">
        <v>47</v>
      </c>
      <c r="C176" s="84"/>
      <c r="D176" s="84">
        <v>2920</v>
      </c>
      <c r="E176" s="84"/>
      <c r="F176" s="91"/>
      <c r="G176" s="84"/>
    </row>
    <row r="177" spans="1:7" ht="17.25" customHeight="1">
      <c r="A177" s="84" t="s">
        <v>221</v>
      </c>
      <c r="B177" s="84">
        <v>85</v>
      </c>
      <c r="C177" s="84"/>
      <c r="D177" s="84">
        <v>86</v>
      </c>
      <c r="E177" s="84"/>
      <c r="F177" s="91"/>
      <c r="G177" s="84"/>
    </row>
    <row r="178" spans="1:7" ht="17.25" customHeight="1">
      <c r="A178" s="84" t="s">
        <v>119</v>
      </c>
      <c r="B178" s="84">
        <v>80</v>
      </c>
      <c r="C178" s="84"/>
      <c r="D178" s="84">
        <v>80</v>
      </c>
      <c r="E178" s="84"/>
      <c r="F178" s="91"/>
      <c r="G178" s="84"/>
    </row>
    <row r="179" spans="1:7" ht="17.25" customHeight="1">
      <c r="A179" s="84" t="s">
        <v>125</v>
      </c>
      <c r="B179" s="84">
        <v>5</v>
      </c>
      <c r="C179" s="84"/>
      <c r="D179" s="84">
        <v>6</v>
      </c>
      <c r="E179" s="84"/>
      <c r="F179" s="91"/>
      <c r="G179" s="84"/>
    </row>
    <row r="180" spans="1:7" ht="17.25" customHeight="1">
      <c r="A180" s="84" t="s">
        <v>222</v>
      </c>
      <c r="B180" s="84">
        <v>400</v>
      </c>
      <c r="C180" s="84"/>
      <c r="D180" s="84">
        <v>115</v>
      </c>
      <c r="E180" s="84"/>
      <c r="F180" s="91"/>
      <c r="G180" s="84"/>
    </row>
    <row r="181" spans="1:7" ht="17.25" customHeight="1">
      <c r="A181" s="84" t="s">
        <v>119</v>
      </c>
      <c r="B181" s="84">
        <v>400</v>
      </c>
      <c r="C181" s="84"/>
      <c r="D181" s="84">
        <v>5</v>
      </c>
      <c r="E181" s="84"/>
      <c r="F181" s="91"/>
      <c r="G181" s="84"/>
    </row>
    <row r="182" spans="1:7" ht="17.25" customHeight="1">
      <c r="A182" s="84" t="s">
        <v>223</v>
      </c>
      <c r="B182" s="84">
        <v>0</v>
      </c>
      <c r="C182" s="84"/>
      <c r="D182" s="84">
        <v>110</v>
      </c>
      <c r="E182" s="84"/>
      <c r="F182" s="91"/>
      <c r="G182" s="84"/>
    </row>
    <row r="183" spans="1:7" ht="17.25" customHeight="1">
      <c r="A183" s="84" t="s">
        <v>224</v>
      </c>
      <c r="B183" s="84">
        <v>1000</v>
      </c>
      <c r="C183" s="84"/>
      <c r="D183" s="84">
        <v>155</v>
      </c>
      <c r="E183" s="84"/>
      <c r="F183" s="91"/>
      <c r="G183" s="84"/>
    </row>
    <row r="184" spans="1:7" ht="17.25" customHeight="1">
      <c r="A184" s="84" t="s">
        <v>119</v>
      </c>
      <c r="B184" s="84">
        <v>1000</v>
      </c>
      <c r="C184" s="84"/>
      <c r="D184" s="84">
        <v>5</v>
      </c>
      <c r="E184" s="84"/>
      <c r="F184" s="91"/>
      <c r="G184" s="84"/>
    </row>
    <row r="185" spans="1:7" ht="17.25" customHeight="1">
      <c r="A185" s="84" t="s">
        <v>225</v>
      </c>
      <c r="B185" s="84">
        <v>0</v>
      </c>
      <c r="C185" s="84"/>
      <c r="D185" s="84">
        <v>150</v>
      </c>
      <c r="E185" s="84"/>
      <c r="F185" s="91"/>
      <c r="G185" s="84"/>
    </row>
    <row r="186" spans="1:7" ht="17.25" customHeight="1">
      <c r="A186" s="84" t="s">
        <v>226</v>
      </c>
      <c r="B186" s="84">
        <v>940</v>
      </c>
      <c r="C186" s="84"/>
      <c r="D186" s="84">
        <v>944</v>
      </c>
      <c r="E186" s="84"/>
      <c r="F186" s="91"/>
      <c r="G186" s="84"/>
    </row>
    <row r="187" spans="1:7" ht="17.25" customHeight="1">
      <c r="A187" s="84" t="s">
        <v>118</v>
      </c>
      <c r="B187" s="84">
        <v>432</v>
      </c>
      <c r="C187" s="84"/>
      <c r="D187" s="84">
        <v>501</v>
      </c>
      <c r="E187" s="84"/>
      <c r="F187" s="91"/>
      <c r="G187" s="84"/>
    </row>
    <row r="188" spans="1:7" ht="17.25" customHeight="1">
      <c r="A188" s="84" t="s">
        <v>119</v>
      </c>
      <c r="B188" s="84">
        <v>110</v>
      </c>
      <c r="C188" s="84"/>
      <c r="D188" s="84">
        <v>0</v>
      </c>
      <c r="E188" s="84"/>
      <c r="F188" s="91"/>
      <c r="G188" s="84"/>
    </row>
    <row r="189" spans="1:7" ht="17.25" customHeight="1">
      <c r="A189" s="84" t="s">
        <v>227</v>
      </c>
      <c r="B189" s="84">
        <v>31</v>
      </c>
      <c r="C189" s="84"/>
      <c r="D189" s="84">
        <v>11</v>
      </c>
      <c r="E189" s="84"/>
      <c r="F189" s="91"/>
      <c r="G189" s="84"/>
    </row>
    <row r="190" spans="1:7" ht="17.25" customHeight="1">
      <c r="A190" s="84" t="s">
        <v>228</v>
      </c>
      <c r="B190" s="84">
        <v>32</v>
      </c>
      <c r="C190" s="84"/>
      <c r="D190" s="84">
        <v>32</v>
      </c>
      <c r="E190" s="84"/>
      <c r="F190" s="91"/>
      <c r="G190" s="84"/>
    </row>
    <row r="191" spans="1:7" ht="17.25" customHeight="1">
      <c r="A191" s="84" t="s">
        <v>229</v>
      </c>
      <c r="B191" s="84">
        <v>139</v>
      </c>
      <c r="C191" s="84"/>
      <c r="D191" s="84">
        <v>135</v>
      </c>
      <c r="E191" s="84"/>
      <c r="F191" s="91"/>
      <c r="G191" s="84"/>
    </row>
    <row r="192" spans="1:7" ht="17.25" customHeight="1">
      <c r="A192" s="84" t="s">
        <v>230</v>
      </c>
      <c r="B192" s="84">
        <v>27</v>
      </c>
      <c r="C192" s="84"/>
      <c r="D192" s="84">
        <v>55</v>
      </c>
      <c r="E192" s="84"/>
      <c r="F192" s="91"/>
      <c r="G192" s="84"/>
    </row>
    <row r="193" spans="1:7" ht="17.25" customHeight="1">
      <c r="A193" s="84" t="s">
        <v>231</v>
      </c>
      <c r="B193" s="84">
        <v>12</v>
      </c>
      <c r="C193" s="84"/>
      <c r="D193" s="84">
        <v>10</v>
      </c>
      <c r="E193" s="84"/>
      <c r="F193" s="91"/>
      <c r="G193" s="84"/>
    </row>
    <row r="194" spans="1:7" ht="17.25" customHeight="1">
      <c r="A194" s="84" t="s">
        <v>232</v>
      </c>
      <c r="B194" s="84">
        <v>20</v>
      </c>
      <c r="C194" s="84"/>
      <c r="D194" s="84">
        <v>20</v>
      </c>
      <c r="E194" s="84"/>
      <c r="F194" s="91"/>
      <c r="G194" s="84"/>
    </row>
    <row r="195" spans="1:7" ht="17.25" customHeight="1">
      <c r="A195" s="84" t="s">
        <v>233</v>
      </c>
      <c r="B195" s="84">
        <v>4</v>
      </c>
      <c r="C195" s="84"/>
      <c r="D195" s="84">
        <v>1</v>
      </c>
      <c r="E195" s="84"/>
      <c r="F195" s="91"/>
      <c r="G195" s="84"/>
    </row>
    <row r="196" spans="1:7" ht="17.25" customHeight="1">
      <c r="A196" s="84" t="s">
        <v>125</v>
      </c>
      <c r="B196" s="84">
        <v>133</v>
      </c>
      <c r="C196" s="84"/>
      <c r="D196" s="84">
        <v>129</v>
      </c>
      <c r="E196" s="84"/>
      <c r="F196" s="91"/>
      <c r="G196" s="84"/>
    </row>
    <row r="197" spans="1:7" ht="17.25" customHeight="1">
      <c r="A197" s="84" t="s">
        <v>234</v>
      </c>
      <c r="B197" s="84">
        <v>0</v>
      </c>
      <c r="C197" s="84"/>
      <c r="D197" s="84">
        <v>50</v>
      </c>
      <c r="E197" s="84"/>
      <c r="F197" s="91"/>
      <c r="G197" s="84"/>
    </row>
    <row r="198" spans="1:7" ht="17.25" customHeight="1">
      <c r="A198" s="84" t="s">
        <v>235</v>
      </c>
      <c r="B198" s="84">
        <v>1416</v>
      </c>
      <c r="C198" s="84"/>
      <c r="D198" s="84">
        <v>2780</v>
      </c>
      <c r="E198" s="84"/>
      <c r="F198" s="91"/>
      <c r="G198" s="84"/>
    </row>
    <row r="199" spans="1:7" ht="17.25" customHeight="1">
      <c r="A199" s="84" t="s">
        <v>236</v>
      </c>
      <c r="B199" s="84">
        <v>86854</v>
      </c>
      <c r="C199" s="84">
        <v>73301</v>
      </c>
      <c r="D199" s="84">
        <v>93854</v>
      </c>
      <c r="E199" s="84">
        <v>89523</v>
      </c>
      <c r="F199" s="91">
        <f>E199/C199*100-100</f>
        <v>22.130666703046359</v>
      </c>
      <c r="G199" s="84"/>
    </row>
    <row r="200" spans="1:7" ht="17.25" customHeight="1">
      <c r="A200" s="84" t="s">
        <v>237</v>
      </c>
      <c r="B200" s="84">
        <v>2838</v>
      </c>
      <c r="C200" s="84"/>
      <c r="D200" s="84">
        <v>1678</v>
      </c>
      <c r="E200" s="84"/>
      <c r="F200" s="91"/>
      <c r="G200" s="84"/>
    </row>
    <row r="201" spans="1:7" ht="17.25" customHeight="1">
      <c r="A201" s="84" t="s">
        <v>118</v>
      </c>
      <c r="B201" s="84">
        <v>453</v>
      </c>
      <c r="C201" s="84"/>
      <c r="D201" s="84">
        <v>481</v>
      </c>
      <c r="E201" s="84"/>
      <c r="F201" s="91"/>
      <c r="G201" s="84"/>
    </row>
    <row r="202" spans="1:7" ht="17.25" customHeight="1">
      <c r="A202" s="84" t="s">
        <v>238</v>
      </c>
      <c r="B202" s="84">
        <v>2385</v>
      </c>
      <c r="C202" s="84"/>
      <c r="D202" s="84">
        <v>1197</v>
      </c>
      <c r="E202" s="84"/>
      <c r="F202" s="91"/>
      <c r="G202" s="84"/>
    </row>
    <row r="203" spans="1:7" ht="17.25" customHeight="1">
      <c r="A203" s="84" t="s">
        <v>239</v>
      </c>
      <c r="B203" s="84">
        <v>51547</v>
      </c>
      <c r="C203" s="84"/>
      <c r="D203" s="84">
        <v>53964</v>
      </c>
      <c r="E203" s="84"/>
      <c r="F203" s="91"/>
      <c r="G203" s="84"/>
    </row>
    <row r="204" spans="1:7" ht="17.25" customHeight="1">
      <c r="A204" s="84" t="s">
        <v>240</v>
      </c>
      <c r="B204" s="84">
        <v>2633</v>
      </c>
      <c r="C204" s="84"/>
      <c r="D204" s="84">
        <v>6871</v>
      </c>
      <c r="E204" s="84"/>
      <c r="F204" s="91"/>
      <c r="G204" s="84"/>
    </row>
    <row r="205" spans="1:7" ht="17.25" customHeight="1">
      <c r="A205" s="84" t="s">
        <v>241</v>
      </c>
      <c r="B205" s="84">
        <v>4658</v>
      </c>
      <c r="C205" s="84"/>
      <c r="D205" s="84">
        <v>3952</v>
      </c>
      <c r="E205" s="84"/>
      <c r="F205" s="91"/>
      <c r="G205" s="84"/>
    </row>
    <row r="206" spans="1:7" ht="17.25" customHeight="1">
      <c r="A206" s="84" t="s">
        <v>242</v>
      </c>
      <c r="B206" s="84">
        <v>25367</v>
      </c>
      <c r="C206" s="84"/>
      <c r="D206" s="84">
        <v>28670</v>
      </c>
      <c r="E206" s="84"/>
      <c r="F206" s="91"/>
      <c r="G206" s="84"/>
    </row>
    <row r="207" spans="1:7" ht="17.25" customHeight="1">
      <c r="A207" s="84" t="s">
        <v>243</v>
      </c>
      <c r="B207" s="84">
        <v>11413</v>
      </c>
      <c r="C207" s="84"/>
      <c r="D207" s="84">
        <v>10788</v>
      </c>
      <c r="E207" s="84"/>
      <c r="F207" s="91"/>
      <c r="G207" s="84"/>
    </row>
    <row r="208" spans="1:7" ht="17.25" customHeight="1">
      <c r="A208" s="84" t="s">
        <v>244</v>
      </c>
      <c r="B208" s="84">
        <v>7476</v>
      </c>
      <c r="C208" s="84"/>
      <c r="D208" s="84">
        <v>3683</v>
      </c>
      <c r="E208" s="84"/>
      <c r="F208" s="91"/>
      <c r="G208" s="84"/>
    </row>
    <row r="209" spans="1:7" ht="17.25" customHeight="1">
      <c r="A209" s="84" t="s">
        <v>245</v>
      </c>
      <c r="B209" s="84">
        <v>27623</v>
      </c>
      <c r="C209" s="84"/>
      <c r="D209" s="84">
        <v>24710</v>
      </c>
      <c r="E209" s="84"/>
      <c r="F209" s="91"/>
      <c r="G209" s="84"/>
    </row>
    <row r="210" spans="1:7" ht="17.25" customHeight="1">
      <c r="A210" s="84" t="s">
        <v>246</v>
      </c>
      <c r="B210" s="84">
        <v>13943</v>
      </c>
      <c r="C210" s="84"/>
      <c r="D210" s="84">
        <v>12564</v>
      </c>
      <c r="E210" s="84"/>
      <c r="F210" s="91"/>
      <c r="G210" s="84"/>
    </row>
    <row r="211" spans="1:7" ht="17.25" customHeight="1">
      <c r="A211" s="84" t="s">
        <v>247</v>
      </c>
      <c r="B211" s="84">
        <v>3444</v>
      </c>
      <c r="C211" s="84"/>
      <c r="D211" s="84">
        <v>3039</v>
      </c>
      <c r="E211" s="84"/>
      <c r="F211" s="91"/>
      <c r="G211" s="84"/>
    </row>
    <row r="212" spans="1:7" ht="17.25" customHeight="1">
      <c r="A212" s="84" t="s">
        <v>248</v>
      </c>
      <c r="B212" s="84">
        <v>3584</v>
      </c>
      <c r="C212" s="84"/>
      <c r="D212" s="84">
        <v>3599</v>
      </c>
      <c r="E212" s="84"/>
      <c r="F212" s="91"/>
      <c r="G212" s="84"/>
    </row>
    <row r="213" spans="1:7">
      <c r="A213" s="84" t="s">
        <v>249</v>
      </c>
      <c r="B213" s="84">
        <v>6652</v>
      </c>
      <c r="C213" s="84"/>
      <c r="D213" s="84">
        <v>5508</v>
      </c>
      <c r="E213" s="84"/>
      <c r="F213" s="91"/>
      <c r="G213" s="84"/>
    </row>
    <row r="214" spans="1:7">
      <c r="A214" s="84" t="s">
        <v>250</v>
      </c>
      <c r="B214" s="84">
        <v>49</v>
      </c>
      <c r="C214" s="84"/>
      <c r="D214" s="84">
        <v>45</v>
      </c>
      <c r="E214" s="84"/>
      <c r="F214" s="91"/>
      <c r="G214" s="84"/>
    </row>
    <row r="215" spans="1:7">
      <c r="A215" s="84" t="s">
        <v>251</v>
      </c>
      <c r="B215" s="84">
        <v>49</v>
      </c>
      <c r="C215" s="84"/>
      <c r="D215" s="84">
        <v>45</v>
      </c>
      <c r="E215" s="84"/>
      <c r="F215" s="91"/>
      <c r="G215" s="84"/>
    </row>
    <row r="216" spans="1:7">
      <c r="A216" s="84" t="s">
        <v>252</v>
      </c>
      <c r="B216" s="84">
        <v>186</v>
      </c>
      <c r="C216" s="84"/>
      <c r="D216" s="84">
        <v>175</v>
      </c>
      <c r="E216" s="84"/>
      <c r="F216" s="91"/>
      <c r="G216" s="84"/>
    </row>
    <row r="217" spans="1:7">
      <c r="A217" s="84" t="s">
        <v>253</v>
      </c>
      <c r="B217" s="84">
        <v>186</v>
      </c>
      <c r="C217" s="84"/>
      <c r="D217" s="84">
        <v>175</v>
      </c>
      <c r="E217" s="84"/>
      <c r="F217" s="91"/>
      <c r="G217" s="84"/>
    </row>
    <row r="218" spans="1:7">
      <c r="A218" s="84" t="s">
        <v>254</v>
      </c>
      <c r="B218" s="84">
        <v>1108</v>
      </c>
      <c r="C218" s="84"/>
      <c r="D218" s="84">
        <v>1181</v>
      </c>
      <c r="E218" s="84"/>
      <c r="F218" s="91"/>
      <c r="G218" s="84"/>
    </row>
    <row r="219" spans="1:7">
      <c r="A219" s="84" t="s">
        <v>255</v>
      </c>
      <c r="B219" s="84">
        <v>1108</v>
      </c>
      <c r="C219" s="84"/>
      <c r="D219" s="84">
        <v>1181</v>
      </c>
      <c r="E219" s="84"/>
      <c r="F219" s="91"/>
      <c r="G219" s="84"/>
    </row>
    <row r="220" spans="1:7">
      <c r="A220" s="84" t="s">
        <v>256</v>
      </c>
      <c r="B220" s="84">
        <v>2821</v>
      </c>
      <c r="C220" s="84"/>
      <c r="D220" s="84">
        <v>7496</v>
      </c>
      <c r="E220" s="84"/>
      <c r="F220" s="91"/>
      <c r="G220" s="84"/>
    </row>
    <row r="221" spans="1:7">
      <c r="A221" s="84" t="s">
        <v>257</v>
      </c>
      <c r="B221" s="84">
        <v>676</v>
      </c>
      <c r="C221" s="84"/>
      <c r="D221" s="84">
        <v>1252</v>
      </c>
      <c r="E221" s="84"/>
      <c r="F221" s="91"/>
      <c r="G221" s="84"/>
    </row>
    <row r="222" spans="1:7">
      <c r="A222" s="84" t="s">
        <v>258</v>
      </c>
      <c r="B222" s="84">
        <v>1941</v>
      </c>
      <c r="C222" s="84"/>
      <c r="D222" s="84">
        <v>6004</v>
      </c>
      <c r="E222" s="84"/>
      <c r="F222" s="91"/>
      <c r="G222" s="84"/>
    </row>
    <row r="223" spans="1:7">
      <c r="A223" s="84" t="s">
        <v>259</v>
      </c>
      <c r="B223" s="84">
        <v>204</v>
      </c>
      <c r="C223" s="84"/>
      <c r="D223" s="84">
        <v>240</v>
      </c>
      <c r="E223" s="84"/>
      <c r="F223" s="91"/>
      <c r="G223" s="84"/>
    </row>
    <row r="224" spans="1:7">
      <c r="A224" s="84" t="s">
        <v>260</v>
      </c>
      <c r="B224" s="84">
        <v>575</v>
      </c>
      <c r="C224" s="84"/>
      <c r="D224" s="84">
        <v>0</v>
      </c>
      <c r="E224" s="84"/>
      <c r="F224" s="91"/>
      <c r="G224" s="84"/>
    </row>
    <row r="225" spans="1:7">
      <c r="A225" s="84" t="s">
        <v>261</v>
      </c>
      <c r="B225" s="84">
        <v>575</v>
      </c>
      <c r="C225" s="84"/>
      <c r="D225" s="84">
        <v>0</v>
      </c>
      <c r="E225" s="84"/>
      <c r="F225" s="91"/>
      <c r="G225" s="84"/>
    </row>
    <row r="226" spans="1:7">
      <c r="A226" s="84" t="s">
        <v>262</v>
      </c>
      <c r="B226" s="84">
        <v>107</v>
      </c>
      <c r="C226" s="84"/>
      <c r="D226" s="84">
        <v>4605</v>
      </c>
      <c r="E226" s="84"/>
      <c r="F226" s="91"/>
      <c r="G226" s="84"/>
    </row>
    <row r="227" spans="1:7">
      <c r="A227" s="84" t="s">
        <v>263</v>
      </c>
      <c r="B227" s="84">
        <v>1946</v>
      </c>
      <c r="C227" s="84">
        <v>1946</v>
      </c>
      <c r="D227" s="84">
        <v>2550</v>
      </c>
      <c r="E227" s="84">
        <v>2343</v>
      </c>
      <c r="F227" s="91">
        <f>E227/C227*100-100</f>
        <v>20.400822199383356</v>
      </c>
      <c r="G227" s="84"/>
    </row>
    <row r="228" spans="1:7">
      <c r="A228" s="84" t="s">
        <v>264</v>
      </c>
      <c r="B228" s="84">
        <v>411</v>
      </c>
      <c r="C228" s="84"/>
      <c r="D228" s="84">
        <v>397</v>
      </c>
      <c r="E228" s="84"/>
      <c r="F228" s="91"/>
      <c r="G228" s="84"/>
    </row>
    <row r="229" spans="1:7">
      <c r="A229" s="84" t="s">
        <v>118</v>
      </c>
      <c r="B229" s="84">
        <v>363</v>
      </c>
      <c r="C229" s="84"/>
      <c r="D229" s="84">
        <v>363</v>
      </c>
      <c r="E229" s="84"/>
      <c r="F229" s="91"/>
      <c r="G229" s="84"/>
    </row>
    <row r="230" spans="1:7">
      <c r="A230" s="84" t="s">
        <v>119</v>
      </c>
      <c r="B230" s="84">
        <v>21</v>
      </c>
      <c r="C230" s="84"/>
      <c r="D230" s="84">
        <v>7</v>
      </c>
      <c r="E230" s="84"/>
      <c r="F230" s="91"/>
      <c r="G230" s="84"/>
    </row>
    <row r="231" spans="1:7">
      <c r="A231" s="84" t="s">
        <v>131</v>
      </c>
      <c r="B231" s="84">
        <v>27</v>
      </c>
      <c r="C231" s="84"/>
      <c r="D231" s="84">
        <v>27</v>
      </c>
      <c r="E231" s="84"/>
      <c r="F231" s="91"/>
      <c r="G231" s="84"/>
    </row>
    <row r="232" spans="1:7">
      <c r="A232" s="84" t="s">
        <v>265</v>
      </c>
      <c r="B232" s="84">
        <v>0</v>
      </c>
      <c r="C232" s="84"/>
      <c r="D232" s="84">
        <v>2</v>
      </c>
      <c r="E232" s="84"/>
      <c r="F232" s="91"/>
      <c r="G232" s="84"/>
    </row>
    <row r="233" spans="1:7">
      <c r="A233" s="84" t="s">
        <v>266</v>
      </c>
      <c r="B233" s="84">
        <v>0</v>
      </c>
      <c r="C233" s="84"/>
      <c r="D233" s="84">
        <v>2</v>
      </c>
      <c r="E233" s="84"/>
      <c r="F233" s="91"/>
      <c r="G233" s="84"/>
    </row>
    <row r="234" spans="1:7">
      <c r="A234" s="84" t="s">
        <v>267</v>
      </c>
      <c r="B234" s="84">
        <v>1197</v>
      </c>
      <c r="C234" s="84"/>
      <c r="D234" s="84">
        <v>1647</v>
      </c>
      <c r="E234" s="84"/>
      <c r="F234" s="91"/>
      <c r="G234" s="84"/>
    </row>
    <row r="235" spans="1:7">
      <c r="A235" s="84" t="s">
        <v>268</v>
      </c>
      <c r="B235" s="84">
        <v>592</v>
      </c>
      <c r="C235" s="84"/>
      <c r="D235" s="84">
        <v>594</v>
      </c>
      <c r="E235" s="84"/>
      <c r="F235" s="91"/>
      <c r="G235" s="84"/>
    </row>
    <row r="236" spans="1:7">
      <c r="A236" s="84" t="s">
        <v>269</v>
      </c>
      <c r="B236" s="84">
        <v>587</v>
      </c>
      <c r="C236" s="84"/>
      <c r="D236" s="84">
        <v>1012</v>
      </c>
      <c r="E236" s="84"/>
      <c r="F236" s="91"/>
      <c r="G236" s="84"/>
    </row>
    <row r="237" spans="1:7">
      <c r="A237" s="84" t="s">
        <v>270</v>
      </c>
      <c r="B237" s="84">
        <v>18</v>
      </c>
      <c r="C237" s="84"/>
      <c r="D237" s="84">
        <v>41</v>
      </c>
      <c r="E237" s="84"/>
      <c r="F237" s="91"/>
      <c r="G237" s="84"/>
    </row>
    <row r="238" spans="1:7">
      <c r="A238" s="84" t="s">
        <v>271</v>
      </c>
      <c r="B238" s="84">
        <v>256</v>
      </c>
      <c r="C238" s="84"/>
      <c r="D238" s="84">
        <v>225</v>
      </c>
      <c r="E238" s="84"/>
      <c r="F238" s="91"/>
      <c r="G238" s="84"/>
    </row>
    <row r="239" spans="1:7">
      <c r="A239" s="84" t="s">
        <v>268</v>
      </c>
      <c r="B239" s="84">
        <v>231</v>
      </c>
      <c r="C239" s="84"/>
      <c r="D239" s="84">
        <v>220</v>
      </c>
      <c r="E239" s="84"/>
      <c r="F239" s="91"/>
      <c r="G239" s="84"/>
    </row>
    <row r="240" spans="1:7">
      <c r="A240" s="84" t="s">
        <v>272</v>
      </c>
      <c r="B240" s="84">
        <v>20</v>
      </c>
      <c r="C240" s="84"/>
      <c r="D240" s="84">
        <v>0</v>
      </c>
      <c r="E240" s="84"/>
      <c r="F240" s="91"/>
      <c r="G240" s="84"/>
    </row>
    <row r="241" spans="1:7">
      <c r="A241" s="84" t="s">
        <v>273</v>
      </c>
      <c r="B241" s="84">
        <v>5</v>
      </c>
      <c r="C241" s="84"/>
      <c r="D241" s="84">
        <v>5</v>
      </c>
      <c r="E241" s="84"/>
      <c r="F241" s="91"/>
      <c r="G241" s="84"/>
    </row>
    <row r="242" spans="1:7">
      <c r="A242" s="84" t="s">
        <v>274</v>
      </c>
      <c r="B242" s="84">
        <v>82</v>
      </c>
      <c r="C242" s="84"/>
      <c r="D242" s="84">
        <v>72</v>
      </c>
      <c r="E242" s="84"/>
      <c r="F242" s="91"/>
      <c r="G242" s="84"/>
    </row>
    <row r="243" spans="1:7">
      <c r="A243" s="84" t="s">
        <v>275</v>
      </c>
      <c r="B243" s="84">
        <v>57</v>
      </c>
      <c r="C243" s="84"/>
      <c r="D243" s="84">
        <v>57</v>
      </c>
      <c r="E243" s="84"/>
      <c r="F243" s="91"/>
      <c r="G243" s="84"/>
    </row>
    <row r="244" spans="1:7">
      <c r="A244" s="84" t="s">
        <v>276</v>
      </c>
      <c r="B244" s="84">
        <v>5</v>
      </c>
      <c r="C244" s="84"/>
      <c r="D244" s="84">
        <v>4</v>
      </c>
      <c r="E244" s="84"/>
      <c r="F244" s="91"/>
      <c r="G244" s="84"/>
    </row>
    <row r="245" spans="1:7">
      <c r="A245" s="84" t="s">
        <v>277</v>
      </c>
      <c r="B245" s="84">
        <v>20</v>
      </c>
      <c r="C245" s="84"/>
      <c r="D245" s="84">
        <v>10</v>
      </c>
      <c r="E245" s="84"/>
      <c r="F245" s="91"/>
      <c r="G245" s="84"/>
    </row>
    <row r="246" spans="1:7">
      <c r="A246" s="84" t="s">
        <v>278</v>
      </c>
      <c r="B246" s="84">
        <v>0</v>
      </c>
      <c r="C246" s="84"/>
      <c r="D246" s="84">
        <v>1</v>
      </c>
      <c r="E246" s="84"/>
      <c r="F246" s="91"/>
      <c r="G246" s="84"/>
    </row>
    <row r="247" spans="1:7">
      <c r="A247" s="84" t="s">
        <v>279</v>
      </c>
      <c r="B247" s="84">
        <v>0</v>
      </c>
      <c r="C247" s="84"/>
      <c r="D247" s="84">
        <v>207</v>
      </c>
      <c r="E247" s="84"/>
      <c r="F247" s="91"/>
      <c r="G247" s="84"/>
    </row>
    <row r="248" spans="1:7">
      <c r="A248" s="84" t="s">
        <v>280</v>
      </c>
      <c r="B248" s="84">
        <v>0</v>
      </c>
      <c r="C248" s="84"/>
      <c r="D248" s="84">
        <v>207</v>
      </c>
      <c r="E248" s="84"/>
      <c r="F248" s="91"/>
      <c r="G248" s="84"/>
    </row>
    <row r="249" spans="1:7">
      <c r="A249" s="84" t="s">
        <v>281</v>
      </c>
      <c r="B249" s="84">
        <v>18254</v>
      </c>
      <c r="C249" s="84">
        <v>16241</v>
      </c>
      <c r="D249" s="84">
        <v>22459</v>
      </c>
      <c r="E249" s="84">
        <v>20066</v>
      </c>
      <c r="F249" s="91">
        <f>E249/C249*100-100</f>
        <v>23.551505449171842</v>
      </c>
      <c r="G249" s="97" t="s">
        <v>88</v>
      </c>
    </row>
    <row r="250" spans="1:7">
      <c r="A250" s="84" t="s">
        <v>282</v>
      </c>
      <c r="B250" s="84">
        <v>6599</v>
      </c>
      <c r="C250" s="84"/>
      <c r="D250" s="84">
        <v>6725</v>
      </c>
      <c r="E250" s="84"/>
      <c r="F250" s="91"/>
      <c r="G250" s="84"/>
    </row>
    <row r="251" spans="1:7">
      <c r="A251" s="84" t="s">
        <v>118</v>
      </c>
      <c r="B251" s="84">
        <v>625</v>
      </c>
      <c r="C251" s="84"/>
      <c r="D251" s="84">
        <v>844</v>
      </c>
      <c r="E251" s="84"/>
      <c r="F251" s="91"/>
      <c r="G251" s="84"/>
    </row>
    <row r="252" spans="1:7">
      <c r="A252" s="84" t="s">
        <v>119</v>
      </c>
      <c r="B252" s="84">
        <v>0</v>
      </c>
      <c r="C252" s="84"/>
      <c r="D252" s="84">
        <v>56</v>
      </c>
      <c r="E252" s="84"/>
      <c r="F252" s="91"/>
      <c r="G252" s="84"/>
    </row>
    <row r="253" spans="1:7">
      <c r="A253" s="84" t="s">
        <v>283</v>
      </c>
      <c r="B253" s="84">
        <v>1879</v>
      </c>
      <c r="C253" s="84"/>
      <c r="D253" s="84">
        <v>1203</v>
      </c>
      <c r="E253" s="84"/>
      <c r="F253" s="91"/>
      <c r="G253" s="84"/>
    </row>
    <row r="254" spans="1:7">
      <c r="A254" s="84" t="s">
        <v>284</v>
      </c>
      <c r="B254" s="84">
        <v>19</v>
      </c>
      <c r="C254" s="84"/>
      <c r="D254" s="84">
        <v>0</v>
      </c>
      <c r="E254" s="84"/>
      <c r="F254" s="91"/>
      <c r="G254" s="84"/>
    </row>
    <row r="255" spans="1:7">
      <c r="A255" s="84" t="s">
        <v>285</v>
      </c>
      <c r="B255" s="84">
        <v>3206</v>
      </c>
      <c r="C255" s="84"/>
      <c r="D255" s="84">
        <v>3069</v>
      </c>
      <c r="E255" s="84"/>
      <c r="F255" s="91"/>
      <c r="G255" s="84"/>
    </row>
    <row r="256" spans="1:7">
      <c r="A256" s="84" t="s">
        <v>286</v>
      </c>
      <c r="B256" s="84">
        <v>140</v>
      </c>
      <c r="C256" s="84"/>
      <c r="D256" s="84">
        <v>80</v>
      </c>
      <c r="E256" s="84"/>
      <c r="F256" s="91"/>
      <c r="G256" s="84"/>
    </row>
    <row r="257" spans="1:7">
      <c r="A257" s="84" t="s">
        <v>287</v>
      </c>
      <c r="B257" s="84">
        <v>372</v>
      </c>
      <c r="C257" s="84"/>
      <c r="D257" s="84">
        <v>887</v>
      </c>
      <c r="E257" s="84"/>
      <c r="F257" s="91"/>
      <c r="G257" s="84"/>
    </row>
    <row r="258" spans="1:7">
      <c r="A258" s="84" t="s">
        <v>288</v>
      </c>
      <c r="B258" s="84">
        <v>293</v>
      </c>
      <c r="C258" s="84"/>
      <c r="D258" s="84">
        <v>408</v>
      </c>
      <c r="E258" s="84"/>
      <c r="F258" s="91"/>
      <c r="G258" s="84"/>
    </row>
    <row r="259" spans="1:7">
      <c r="A259" s="84" t="s">
        <v>289</v>
      </c>
      <c r="B259" s="84">
        <v>25</v>
      </c>
      <c r="C259" s="84"/>
      <c r="D259" s="84">
        <v>0</v>
      </c>
      <c r="E259" s="84"/>
      <c r="F259" s="91"/>
      <c r="G259" s="84"/>
    </row>
    <row r="260" spans="1:7">
      <c r="A260" s="84" t="s">
        <v>290</v>
      </c>
      <c r="B260" s="84">
        <v>40</v>
      </c>
      <c r="C260" s="84"/>
      <c r="D260" s="84">
        <v>178</v>
      </c>
      <c r="E260" s="84"/>
      <c r="F260" s="91"/>
      <c r="G260" s="84"/>
    </row>
    <row r="261" spans="1:7">
      <c r="A261" s="84" t="s">
        <v>291</v>
      </c>
      <c r="B261" s="84">
        <v>3678</v>
      </c>
      <c r="C261" s="84"/>
      <c r="D261" s="84">
        <v>1950</v>
      </c>
      <c r="E261" s="84"/>
      <c r="F261" s="91"/>
      <c r="G261" s="84"/>
    </row>
    <row r="262" spans="1:7">
      <c r="A262" s="84" t="s">
        <v>292</v>
      </c>
      <c r="B262" s="84">
        <v>200</v>
      </c>
      <c r="C262" s="84"/>
      <c r="D262" s="84">
        <v>615</v>
      </c>
      <c r="E262" s="84"/>
      <c r="F262" s="91"/>
      <c r="G262" s="84"/>
    </row>
    <row r="263" spans="1:7">
      <c r="A263" s="84" t="s">
        <v>293</v>
      </c>
      <c r="B263" s="84">
        <v>3478</v>
      </c>
      <c r="C263" s="84"/>
      <c r="D263" s="84">
        <v>1335</v>
      </c>
      <c r="E263" s="84"/>
      <c r="F263" s="91"/>
      <c r="G263" s="84"/>
    </row>
    <row r="264" spans="1:7">
      <c r="A264" s="84" t="s">
        <v>294</v>
      </c>
      <c r="B264" s="84">
        <v>801</v>
      </c>
      <c r="C264" s="84"/>
      <c r="D264" s="84">
        <v>2226</v>
      </c>
      <c r="E264" s="84"/>
      <c r="F264" s="91"/>
      <c r="G264" s="84"/>
    </row>
    <row r="265" spans="1:7">
      <c r="A265" s="84" t="s">
        <v>118</v>
      </c>
      <c r="B265" s="84">
        <v>169</v>
      </c>
      <c r="C265" s="84"/>
      <c r="D265" s="84">
        <v>189</v>
      </c>
      <c r="E265" s="84"/>
      <c r="F265" s="91"/>
      <c r="G265" s="84"/>
    </row>
    <row r="266" spans="1:7">
      <c r="A266" s="84" t="s">
        <v>119</v>
      </c>
      <c r="B266" s="84">
        <v>72</v>
      </c>
      <c r="C266" s="84"/>
      <c r="D266" s="84">
        <v>40</v>
      </c>
      <c r="E266" s="84"/>
      <c r="F266" s="91"/>
      <c r="G266" s="84"/>
    </row>
    <row r="267" spans="1:7">
      <c r="A267" s="84" t="s">
        <v>295</v>
      </c>
      <c r="B267" s="84">
        <v>17</v>
      </c>
      <c r="C267" s="84"/>
      <c r="D267" s="84">
        <v>1040</v>
      </c>
      <c r="E267" s="84"/>
      <c r="F267" s="91"/>
      <c r="G267" s="84"/>
    </row>
    <row r="268" spans="1:7">
      <c r="A268" s="84" t="s">
        <v>296</v>
      </c>
      <c r="B268" s="84">
        <v>0</v>
      </c>
      <c r="C268" s="84"/>
      <c r="D268" s="84">
        <v>100</v>
      </c>
      <c r="E268" s="84"/>
      <c r="F268" s="91"/>
      <c r="G268" s="84"/>
    </row>
    <row r="269" spans="1:7">
      <c r="A269" s="84" t="s">
        <v>297</v>
      </c>
      <c r="B269" s="84">
        <v>295</v>
      </c>
      <c r="C269" s="84"/>
      <c r="D269" s="84">
        <v>760</v>
      </c>
      <c r="E269" s="84"/>
      <c r="F269" s="91"/>
      <c r="G269" s="84"/>
    </row>
    <row r="270" spans="1:7">
      <c r="A270" s="84" t="s">
        <v>298</v>
      </c>
      <c r="B270" s="84">
        <v>47</v>
      </c>
      <c r="C270" s="84"/>
      <c r="D270" s="84">
        <v>17</v>
      </c>
      <c r="E270" s="84"/>
      <c r="F270" s="91"/>
      <c r="G270" s="84"/>
    </row>
    <row r="271" spans="1:7">
      <c r="A271" s="84" t="s">
        <v>299</v>
      </c>
      <c r="B271" s="84">
        <v>201</v>
      </c>
      <c r="C271" s="84"/>
      <c r="D271" s="84">
        <v>80</v>
      </c>
      <c r="E271" s="84"/>
      <c r="F271" s="91"/>
      <c r="G271" s="84"/>
    </row>
    <row r="272" spans="1:7">
      <c r="A272" s="84" t="s">
        <v>300</v>
      </c>
      <c r="B272" s="84">
        <v>5898</v>
      </c>
      <c r="C272" s="84"/>
      <c r="D272" s="84">
        <v>9888</v>
      </c>
      <c r="E272" s="84"/>
      <c r="F272" s="91"/>
      <c r="G272" s="84"/>
    </row>
    <row r="273" spans="1:7">
      <c r="A273" s="84" t="s">
        <v>301</v>
      </c>
      <c r="B273" s="84">
        <v>2884</v>
      </c>
      <c r="C273" s="84"/>
      <c r="D273" s="84">
        <v>2696</v>
      </c>
      <c r="E273" s="84"/>
      <c r="F273" s="91"/>
      <c r="G273" s="84"/>
    </row>
    <row r="274" spans="1:7">
      <c r="A274" s="84" t="s">
        <v>302</v>
      </c>
      <c r="B274" s="84">
        <v>1376</v>
      </c>
      <c r="C274" s="84"/>
      <c r="D274" s="84">
        <v>2072</v>
      </c>
      <c r="E274" s="84"/>
      <c r="F274" s="91"/>
      <c r="G274" s="84"/>
    </row>
    <row r="275" spans="1:7">
      <c r="A275" s="84" t="s">
        <v>303</v>
      </c>
      <c r="B275" s="84">
        <v>1423</v>
      </c>
      <c r="C275" s="84"/>
      <c r="D275" s="84">
        <v>4750</v>
      </c>
      <c r="E275" s="84"/>
      <c r="F275" s="91"/>
      <c r="G275" s="84"/>
    </row>
    <row r="276" spans="1:7">
      <c r="A276" s="84" t="s">
        <v>304</v>
      </c>
      <c r="B276" s="84">
        <v>51</v>
      </c>
      <c r="C276" s="84"/>
      <c r="D276" s="84">
        <v>54</v>
      </c>
      <c r="E276" s="84"/>
      <c r="F276" s="91"/>
      <c r="G276" s="84"/>
    </row>
    <row r="277" spans="1:7">
      <c r="A277" s="84" t="s">
        <v>305</v>
      </c>
      <c r="B277" s="84">
        <v>164</v>
      </c>
      <c r="C277" s="84"/>
      <c r="D277" s="84">
        <v>316</v>
      </c>
      <c r="E277" s="84"/>
      <c r="F277" s="91"/>
      <c r="G277" s="84"/>
    </row>
    <row r="278" spans="1:7">
      <c r="A278" s="84" t="s">
        <v>306</v>
      </c>
      <c r="B278" s="84">
        <v>1278</v>
      </c>
      <c r="C278" s="84"/>
      <c r="D278" s="84">
        <v>1670</v>
      </c>
      <c r="E278" s="84"/>
      <c r="F278" s="91"/>
      <c r="G278" s="84"/>
    </row>
    <row r="279" spans="1:7">
      <c r="A279" s="84" t="s">
        <v>307</v>
      </c>
      <c r="B279" s="84">
        <v>120</v>
      </c>
      <c r="C279" s="84"/>
      <c r="D279" s="84">
        <v>94</v>
      </c>
      <c r="E279" s="84"/>
      <c r="F279" s="91"/>
      <c r="G279" s="84"/>
    </row>
    <row r="280" spans="1:7">
      <c r="A280" s="84" t="s">
        <v>308</v>
      </c>
      <c r="B280" s="84">
        <v>30</v>
      </c>
      <c r="C280" s="84"/>
      <c r="D280" s="84">
        <v>130</v>
      </c>
      <c r="E280" s="84"/>
      <c r="F280" s="91"/>
      <c r="G280" s="84"/>
    </row>
    <row r="281" spans="1:7">
      <c r="A281" s="84" t="s">
        <v>309</v>
      </c>
      <c r="B281" s="84">
        <v>1128</v>
      </c>
      <c r="C281" s="84"/>
      <c r="D281" s="84">
        <v>1446</v>
      </c>
      <c r="E281" s="84"/>
      <c r="F281" s="91"/>
      <c r="G281" s="84"/>
    </row>
    <row r="282" spans="1:7">
      <c r="A282" s="84" t="s">
        <v>310</v>
      </c>
      <c r="B282" s="84">
        <v>67769</v>
      </c>
      <c r="C282" s="84">
        <v>59387</v>
      </c>
      <c r="D282" s="84">
        <f>93170-1000</f>
        <v>92170</v>
      </c>
      <c r="E282" s="84">
        <v>82910</v>
      </c>
      <c r="F282" s="91">
        <f>E282/C282*100-100</f>
        <v>39.609678885951467</v>
      </c>
      <c r="G282" s="84"/>
    </row>
    <row r="283" spans="1:7">
      <c r="A283" s="84" t="s">
        <v>311</v>
      </c>
      <c r="B283" s="84">
        <v>4855</v>
      </c>
      <c r="C283" s="84"/>
      <c r="D283" s="84">
        <v>5418</v>
      </c>
      <c r="E283" s="84"/>
      <c r="F283" s="91"/>
      <c r="G283" s="84"/>
    </row>
    <row r="284" spans="1:7">
      <c r="A284" s="84" t="s">
        <v>118</v>
      </c>
      <c r="B284" s="84">
        <v>1788</v>
      </c>
      <c r="C284" s="84"/>
      <c r="D284" s="84">
        <v>1757</v>
      </c>
      <c r="E284" s="84"/>
      <c r="F284" s="91"/>
      <c r="G284" s="84"/>
    </row>
    <row r="285" spans="1:7">
      <c r="A285" s="84" t="s">
        <v>119</v>
      </c>
      <c r="B285" s="84">
        <v>1030</v>
      </c>
      <c r="C285" s="84"/>
      <c r="D285" s="84">
        <v>1114</v>
      </c>
      <c r="E285" s="84"/>
      <c r="F285" s="91"/>
      <c r="G285" s="84"/>
    </row>
    <row r="286" spans="1:7">
      <c r="A286" s="84" t="s">
        <v>312</v>
      </c>
      <c r="B286" s="84">
        <v>94</v>
      </c>
      <c r="C286" s="84"/>
      <c r="D286" s="84">
        <v>110</v>
      </c>
      <c r="E286" s="84"/>
      <c r="F286" s="91"/>
      <c r="G286" s="84"/>
    </row>
    <row r="287" spans="1:7">
      <c r="A287" s="84" t="s">
        <v>313</v>
      </c>
      <c r="B287" s="84">
        <v>208</v>
      </c>
      <c r="C287" s="84"/>
      <c r="D287" s="84">
        <v>237</v>
      </c>
      <c r="E287" s="84"/>
      <c r="F287" s="91"/>
      <c r="G287" s="84"/>
    </row>
    <row r="288" spans="1:7">
      <c r="A288" s="84" t="s">
        <v>314</v>
      </c>
      <c r="B288" s="84">
        <v>374</v>
      </c>
      <c r="C288" s="84"/>
      <c r="D288" s="84">
        <v>395</v>
      </c>
      <c r="E288" s="84"/>
      <c r="F288" s="91"/>
      <c r="G288" s="84"/>
    </row>
    <row r="289" spans="1:7">
      <c r="A289" s="84" t="s">
        <v>315</v>
      </c>
      <c r="B289" s="84">
        <v>986</v>
      </c>
      <c r="C289" s="84"/>
      <c r="D289" s="84">
        <v>957</v>
      </c>
      <c r="E289" s="84"/>
      <c r="F289" s="91"/>
      <c r="G289" s="84"/>
    </row>
    <row r="290" spans="1:7">
      <c r="A290" s="84" t="s">
        <v>316</v>
      </c>
      <c r="B290" s="84">
        <v>141</v>
      </c>
      <c r="C290" s="84"/>
      <c r="D290" s="84">
        <v>308</v>
      </c>
      <c r="E290" s="84"/>
      <c r="F290" s="91"/>
      <c r="G290" s="84"/>
    </row>
    <row r="291" spans="1:7">
      <c r="A291" s="84" t="s">
        <v>317</v>
      </c>
      <c r="B291" s="84">
        <v>4</v>
      </c>
      <c r="C291" s="84"/>
      <c r="D291" s="84">
        <v>4</v>
      </c>
      <c r="E291" s="84"/>
      <c r="F291" s="91"/>
      <c r="G291" s="84"/>
    </row>
    <row r="292" spans="1:7">
      <c r="A292" s="84" t="s">
        <v>318</v>
      </c>
      <c r="B292" s="84">
        <v>230</v>
      </c>
      <c r="C292" s="84"/>
      <c r="D292" s="84">
        <v>536</v>
      </c>
      <c r="E292" s="84"/>
      <c r="F292" s="91"/>
      <c r="G292" s="84"/>
    </row>
    <row r="293" spans="1:7">
      <c r="A293" s="84" t="s">
        <v>319</v>
      </c>
      <c r="B293" s="84">
        <v>622</v>
      </c>
      <c r="C293" s="84"/>
      <c r="D293" s="84">
        <v>886</v>
      </c>
      <c r="E293" s="84"/>
      <c r="F293" s="91"/>
      <c r="G293" s="84"/>
    </row>
    <row r="294" spans="1:7">
      <c r="A294" s="84" t="s">
        <v>118</v>
      </c>
      <c r="B294" s="84">
        <v>389</v>
      </c>
      <c r="C294" s="84"/>
      <c r="D294" s="84">
        <v>418</v>
      </c>
      <c r="E294" s="84"/>
      <c r="F294" s="91"/>
      <c r="G294" s="84"/>
    </row>
    <row r="295" spans="1:7">
      <c r="A295" s="84" t="s">
        <v>119</v>
      </c>
      <c r="B295" s="84">
        <v>87</v>
      </c>
      <c r="C295" s="84"/>
      <c r="D295" s="84">
        <v>74</v>
      </c>
      <c r="E295" s="84"/>
      <c r="F295" s="91"/>
      <c r="G295" s="84"/>
    </row>
    <row r="296" spans="1:7">
      <c r="A296" s="84" t="s">
        <v>320</v>
      </c>
      <c r="B296" s="84">
        <v>24</v>
      </c>
      <c r="C296" s="84"/>
      <c r="D296" s="84">
        <v>207</v>
      </c>
      <c r="E296" s="84"/>
      <c r="F296" s="91"/>
      <c r="G296" s="84"/>
    </row>
    <row r="297" spans="1:7">
      <c r="A297" s="84" t="s">
        <v>321</v>
      </c>
      <c r="B297" s="84">
        <v>6</v>
      </c>
      <c r="C297" s="84"/>
      <c r="D297" s="84">
        <v>11</v>
      </c>
      <c r="E297" s="84"/>
      <c r="F297" s="91"/>
      <c r="G297" s="84"/>
    </row>
    <row r="298" spans="1:7">
      <c r="A298" s="84" t="s">
        <v>322</v>
      </c>
      <c r="B298" s="84">
        <v>10</v>
      </c>
      <c r="C298" s="84"/>
      <c r="D298" s="84">
        <v>10</v>
      </c>
      <c r="E298" s="84"/>
      <c r="F298" s="91"/>
      <c r="G298" s="84"/>
    </row>
    <row r="299" spans="1:7">
      <c r="A299" s="84" t="s">
        <v>323</v>
      </c>
      <c r="B299" s="84">
        <v>26</v>
      </c>
      <c r="C299" s="84"/>
      <c r="D299" s="84">
        <v>27</v>
      </c>
      <c r="E299" s="84"/>
      <c r="F299" s="91"/>
      <c r="G299" s="84"/>
    </row>
    <row r="300" spans="1:7">
      <c r="A300" s="84" t="s">
        <v>324</v>
      </c>
      <c r="B300" s="84">
        <v>80</v>
      </c>
      <c r="C300" s="84"/>
      <c r="D300" s="84">
        <v>79</v>
      </c>
      <c r="E300" s="84"/>
      <c r="F300" s="91"/>
      <c r="G300" s="84"/>
    </row>
    <row r="301" spans="1:7">
      <c r="A301" s="84" t="s">
        <v>325</v>
      </c>
      <c r="B301" s="84">
        <v>0</v>
      </c>
      <c r="C301" s="84"/>
      <c r="D301" s="84">
        <v>60</v>
      </c>
      <c r="E301" s="84"/>
      <c r="F301" s="91"/>
      <c r="G301" s="84"/>
    </row>
    <row r="302" spans="1:7">
      <c r="A302" s="84" t="s">
        <v>326</v>
      </c>
      <c r="B302" s="84">
        <v>31963</v>
      </c>
      <c r="C302" s="84"/>
      <c r="D302" s="84">
        <f>45832-1000</f>
        <v>44832</v>
      </c>
      <c r="E302" s="84"/>
      <c r="F302" s="91"/>
      <c r="G302" s="84"/>
    </row>
    <row r="303" spans="1:7">
      <c r="A303" s="84" t="s">
        <v>327</v>
      </c>
      <c r="B303" s="84">
        <v>798</v>
      </c>
      <c r="C303" s="84"/>
      <c r="D303" s="84">
        <v>850</v>
      </c>
      <c r="E303" s="84"/>
      <c r="F303" s="91"/>
      <c r="G303" s="84"/>
    </row>
    <row r="304" spans="1:7">
      <c r="A304" s="84" t="s">
        <v>328</v>
      </c>
      <c r="B304" s="84">
        <v>991</v>
      </c>
      <c r="C304" s="84"/>
      <c r="D304" s="84">
        <v>1103</v>
      </c>
      <c r="E304" s="84"/>
      <c r="F304" s="91"/>
      <c r="G304" s="84"/>
    </row>
    <row r="305" spans="1:7">
      <c r="A305" s="84" t="s">
        <v>329</v>
      </c>
      <c r="B305" s="84">
        <v>1813</v>
      </c>
      <c r="C305" s="84"/>
      <c r="D305" s="84">
        <v>1879</v>
      </c>
      <c r="E305" s="84"/>
      <c r="F305" s="91"/>
      <c r="G305" s="84"/>
    </row>
    <row r="306" spans="1:7">
      <c r="A306" s="84" t="s">
        <v>330</v>
      </c>
      <c r="B306" s="84">
        <v>23489</v>
      </c>
      <c r="C306" s="84"/>
      <c r="D306" s="84">
        <v>24555</v>
      </c>
      <c r="E306" s="84"/>
      <c r="F306" s="91"/>
      <c r="G306" s="84"/>
    </row>
    <row r="307" spans="1:7">
      <c r="A307" s="84" t="s">
        <v>331</v>
      </c>
      <c r="B307" s="84">
        <v>2398</v>
      </c>
      <c r="C307" s="84"/>
      <c r="D307" s="84">
        <v>2445</v>
      </c>
      <c r="E307" s="84"/>
      <c r="F307" s="91"/>
      <c r="G307" s="84"/>
    </row>
    <row r="308" spans="1:7">
      <c r="A308" s="84" t="s">
        <v>332</v>
      </c>
      <c r="B308" s="84">
        <v>2443</v>
      </c>
      <c r="C308" s="84"/>
      <c r="D308" s="84">
        <f>15000-1000</f>
        <v>14000</v>
      </c>
      <c r="E308" s="84"/>
      <c r="F308" s="91"/>
      <c r="G308" s="84"/>
    </row>
    <row r="309" spans="1:7">
      <c r="A309" s="84" t="s">
        <v>333</v>
      </c>
      <c r="B309" s="84">
        <v>31</v>
      </c>
      <c r="C309" s="84"/>
      <c r="D309" s="84">
        <v>0</v>
      </c>
      <c r="E309" s="84"/>
      <c r="F309" s="91"/>
      <c r="G309" s="84"/>
    </row>
    <row r="310" spans="1:7">
      <c r="A310" s="84" t="s">
        <v>334</v>
      </c>
      <c r="B310" s="84">
        <v>0</v>
      </c>
      <c r="C310" s="84"/>
      <c r="D310" s="84">
        <v>7916</v>
      </c>
      <c r="E310" s="84"/>
      <c r="F310" s="91"/>
      <c r="G310" s="84"/>
    </row>
    <row r="311" spans="1:7">
      <c r="A311" s="84" t="s">
        <v>335</v>
      </c>
      <c r="B311" s="84">
        <v>0</v>
      </c>
      <c r="C311" s="84"/>
      <c r="D311" s="84">
        <v>7916</v>
      </c>
      <c r="E311" s="84"/>
      <c r="F311" s="91"/>
      <c r="G311" s="84"/>
    </row>
    <row r="312" spans="1:7">
      <c r="A312" s="84" t="s">
        <v>336</v>
      </c>
      <c r="B312" s="84">
        <v>5227</v>
      </c>
      <c r="C312" s="84"/>
      <c r="D312" s="84">
        <v>7116</v>
      </c>
      <c r="E312" s="84"/>
      <c r="F312" s="91"/>
      <c r="G312" s="84"/>
    </row>
    <row r="313" spans="1:7">
      <c r="A313" s="84" t="s">
        <v>337</v>
      </c>
      <c r="B313" s="84">
        <v>5227</v>
      </c>
      <c r="C313" s="84"/>
      <c r="D313" s="84">
        <v>7116</v>
      </c>
      <c r="E313" s="84"/>
      <c r="F313" s="91"/>
      <c r="G313" s="84"/>
    </row>
    <row r="314" spans="1:7">
      <c r="A314" s="84" t="s">
        <v>338</v>
      </c>
      <c r="B314" s="84">
        <v>1739</v>
      </c>
      <c r="C314" s="84"/>
      <c r="D314" s="84">
        <v>1644</v>
      </c>
      <c r="E314" s="84"/>
      <c r="F314" s="91"/>
      <c r="G314" s="84"/>
    </row>
    <row r="315" spans="1:7">
      <c r="A315" s="84" t="s">
        <v>339</v>
      </c>
      <c r="B315" s="84">
        <v>1005</v>
      </c>
      <c r="C315" s="84"/>
      <c r="D315" s="84">
        <v>1000</v>
      </c>
      <c r="E315" s="84"/>
      <c r="F315" s="91"/>
      <c r="G315" s="84"/>
    </row>
    <row r="316" spans="1:7">
      <c r="A316" s="84" t="s">
        <v>340</v>
      </c>
      <c r="B316" s="84">
        <v>304</v>
      </c>
      <c r="C316" s="84"/>
      <c r="D316" s="84">
        <v>307</v>
      </c>
      <c r="E316" s="84"/>
      <c r="F316" s="91"/>
      <c r="G316" s="84"/>
    </row>
    <row r="317" spans="1:7">
      <c r="A317" s="84" t="s">
        <v>341</v>
      </c>
      <c r="B317" s="84">
        <v>227</v>
      </c>
      <c r="C317" s="84"/>
      <c r="D317" s="84">
        <v>124</v>
      </c>
      <c r="E317" s="84"/>
      <c r="F317" s="91"/>
      <c r="G317" s="84"/>
    </row>
    <row r="318" spans="1:7">
      <c r="A318" s="84" t="s">
        <v>342</v>
      </c>
      <c r="B318" s="84">
        <v>203</v>
      </c>
      <c r="C318" s="84"/>
      <c r="D318" s="84">
        <v>213</v>
      </c>
      <c r="E318" s="84"/>
      <c r="F318" s="91"/>
      <c r="G318" s="84"/>
    </row>
    <row r="319" spans="1:7">
      <c r="A319" s="84" t="s">
        <v>343</v>
      </c>
      <c r="B319" s="84">
        <v>5791</v>
      </c>
      <c r="C319" s="84"/>
      <c r="D319" s="84">
        <v>6709</v>
      </c>
      <c r="E319" s="84"/>
      <c r="F319" s="91"/>
      <c r="G319" s="84"/>
    </row>
    <row r="320" spans="1:7">
      <c r="A320" s="84" t="s">
        <v>344</v>
      </c>
      <c r="B320" s="84">
        <v>345</v>
      </c>
      <c r="C320" s="84"/>
      <c r="D320" s="84">
        <v>390</v>
      </c>
      <c r="E320" s="84"/>
      <c r="F320" s="91"/>
      <c r="G320" s="84"/>
    </row>
    <row r="321" spans="1:7">
      <c r="A321" s="84" t="s">
        <v>345</v>
      </c>
      <c r="B321" s="84">
        <v>5167</v>
      </c>
      <c r="C321" s="84"/>
      <c r="D321" s="84">
        <v>5788</v>
      </c>
      <c r="E321" s="84"/>
      <c r="F321" s="91"/>
      <c r="G321" s="84"/>
    </row>
    <row r="322" spans="1:7">
      <c r="A322" s="84" t="s">
        <v>346</v>
      </c>
      <c r="B322" s="84">
        <v>279</v>
      </c>
      <c r="C322" s="84"/>
      <c r="D322" s="84">
        <v>292</v>
      </c>
      <c r="E322" s="84"/>
      <c r="F322" s="91"/>
      <c r="G322" s="84"/>
    </row>
    <row r="323" spans="1:7">
      <c r="A323" s="84" t="s">
        <v>347</v>
      </c>
      <c r="B323" s="84">
        <v>0</v>
      </c>
      <c r="C323" s="84"/>
      <c r="D323" s="84">
        <v>239</v>
      </c>
      <c r="E323" s="84"/>
      <c r="F323" s="91"/>
      <c r="G323" s="84"/>
    </row>
    <row r="324" spans="1:7">
      <c r="A324" s="84" t="s">
        <v>348</v>
      </c>
      <c r="B324" s="84">
        <v>1343</v>
      </c>
      <c r="C324" s="84"/>
      <c r="D324" s="84">
        <v>1350</v>
      </c>
      <c r="E324" s="84"/>
      <c r="F324" s="91"/>
      <c r="G324" s="84"/>
    </row>
    <row r="325" spans="1:7">
      <c r="A325" s="84" t="s">
        <v>349</v>
      </c>
      <c r="B325" s="84">
        <v>623</v>
      </c>
      <c r="C325" s="84"/>
      <c r="D325" s="84">
        <v>648</v>
      </c>
      <c r="E325" s="84"/>
      <c r="F325" s="91"/>
      <c r="G325" s="84"/>
    </row>
    <row r="326" spans="1:7">
      <c r="A326" s="84" t="s">
        <v>350</v>
      </c>
      <c r="B326" s="84">
        <v>720</v>
      </c>
      <c r="C326" s="84"/>
      <c r="D326" s="84">
        <v>702</v>
      </c>
      <c r="E326" s="84"/>
      <c r="F326" s="91"/>
      <c r="G326" s="84"/>
    </row>
    <row r="327" spans="1:7">
      <c r="A327" s="84" t="s">
        <v>351</v>
      </c>
      <c r="B327" s="84">
        <v>2258</v>
      </c>
      <c r="C327" s="84"/>
      <c r="D327" s="84">
        <v>2135</v>
      </c>
      <c r="E327" s="84"/>
      <c r="F327" s="91"/>
      <c r="G327" s="84"/>
    </row>
    <row r="328" spans="1:7">
      <c r="A328" s="84" t="s">
        <v>118</v>
      </c>
      <c r="B328" s="84">
        <v>304</v>
      </c>
      <c r="C328" s="84"/>
      <c r="D328" s="84">
        <v>157</v>
      </c>
      <c r="E328" s="84"/>
      <c r="F328" s="91"/>
      <c r="G328" s="84"/>
    </row>
    <row r="329" spans="1:7">
      <c r="A329" s="84" t="s">
        <v>119</v>
      </c>
      <c r="B329" s="84">
        <v>45</v>
      </c>
      <c r="C329" s="84"/>
      <c r="D329" s="84">
        <v>44</v>
      </c>
      <c r="E329" s="84"/>
      <c r="F329" s="91"/>
      <c r="G329" s="84"/>
    </row>
    <row r="330" spans="1:7">
      <c r="A330" s="84" t="s">
        <v>352</v>
      </c>
      <c r="B330" s="84">
        <v>354</v>
      </c>
      <c r="C330" s="84"/>
      <c r="D330" s="84">
        <v>303</v>
      </c>
      <c r="E330" s="84"/>
      <c r="F330" s="91"/>
      <c r="G330" s="84"/>
    </row>
    <row r="331" spans="1:7">
      <c r="A331" s="84" t="s">
        <v>353</v>
      </c>
      <c r="B331" s="84">
        <v>28</v>
      </c>
      <c r="C331" s="84"/>
      <c r="D331" s="84">
        <v>448</v>
      </c>
      <c r="E331" s="84"/>
      <c r="F331" s="91"/>
      <c r="G331" s="84"/>
    </row>
    <row r="332" spans="1:7">
      <c r="A332" s="84" t="s">
        <v>354</v>
      </c>
      <c r="B332" s="84">
        <v>887</v>
      </c>
      <c r="C332" s="84"/>
      <c r="D332" s="84">
        <v>920</v>
      </c>
      <c r="E332" s="84"/>
      <c r="F332" s="91"/>
      <c r="G332" s="84"/>
    </row>
    <row r="333" spans="1:7">
      <c r="A333" s="84" t="s">
        <v>355</v>
      </c>
      <c r="B333" s="84">
        <v>640</v>
      </c>
      <c r="C333" s="84"/>
      <c r="D333" s="84">
        <v>263</v>
      </c>
      <c r="E333" s="84"/>
      <c r="F333" s="91"/>
      <c r="G333" s="84"/>
    </row>
    <row r="334" spans="1:7">
      <c r="A334" s="84" t="s">
        <v>356</v>
      </c>
      <c r="B334" s="84">
        <v>50</v>
      </c>
      <c r="C334" s="84"/>
      <c r="D334" s="84">
        <v>50</v>
      </c>
      <c r="E334" s="84"/>
      <c r="F334" s="91"/>
      <c r="G334" s="84"/>
    </row>
    <row r="335" spans="1:7">
      <c r="A335" s="84" t="s">
        <v>357</v>
      </c>
      <c r="B335" s="84">
        <v>50</v>
      </c>
      <c r="C335" s="84"/>
      <c r="D335" s="84">
        <v>50</v>
      </c>
      <c r="E335" s="84"/>
      <c r="F335" s="91"/>
      <c r="G335" s="84"/>
    </row>
    <row r="336" spans="1:7">
      <c r="A336" s="84" t="s">
        <v>358</v>
      </c>
      <c r="B336" s="84">
        <v>122</v>
      </c>
      <c r="C336" s="84"/>
      <c r="D336" s="84">
        <v>133</v>
      </c>
      <c r="E336" s="84"/>
      <c r="F336" s="91"/>
      <c r="G336" s="84"/>
    </row>
    <row r="337" spans="1:7">
      <c r="A337" s="84" t="s">
        <v>118</v>
      </c>
      <c r="B337" s="84">
        <v>83</v>
      </c>
      <c r="C337" s="84"/>
      <c r="D337" s="84">
        <v>94</v>
      </c>
      <c r="E337" s="84"/>
      <c r="F337" s="91"/>
      <c r="G337" s="84"/>
    </row>
    <row r="338" spans="1:7">
      <c r="A338" s="84" t="s">
        <v>119</v>
      </c>
      <c r="B338" s="84">
        <v>9</v>
      </c>
      <c r="C338" s="84"/>
      <c r="D338" s="84">
        <v>9</v>
      </c>
      <c r="E338" s="84"/>
      <c r="F338" s="91"/>
      <c r="G338" s="84"/>
    </row>
    <row r="339" spans="1:7">
      <c r="A339" s="84" t="s">
        <v>359</v>
      </c>
      <c r="B339" s="84">
        <v>30</v>
      </c>
      <c r="C339" s="84"/>
      <c r="D339" s="84">
        <v>30</v>
      </c>
      <c r="E339" s="84"/>
      <c r="F339" s="91"/>
      <c r="G339" s="84"/>
    </row>
    <row r="340" spans="1:7">
      <c r="A340" s="84" t="s">
        <v>360</v>
      </c>
      <c r="B340" s="84">
        <v>5800</v>
      </c>
      <c r="C340" s="84"/>
      <c r="D340" s="84">
        <v>5800</v>
      </c>
      <c r="E340" s="84"/>
      <c r="F340" s="91"/>
      <c r="G340" s="84"/>
    </row>
    <row r="341" spans="1:7">
      <c r="A341" s="84" t="s">
        <v>361</v>
      </c>
      <c r="B341" s="84">
        <v>5800</v>
      </c>
      <c r="C341" s="84"/>
      <c r="D341" s="84">
        <v>5800</v>
      </c>
      <c r="E341" s="84"/>
      <c r="F341" s="91"/>
      <c r="G341" s="84"/>
    </row>
    <row r="342" spans="1:7">
      <c r="A342" s="84" t="s">
        <v>362</v>
      </c>
      <c r="B342" s="84">
        <v>247</v>
      </c>
      <c r="C342" s="84"/>
      <c r="D342" s="84">
        <v>238</v>
      </c>
      <c r="E342" s="84"/>
      <c r="F342" s="91"/>
      <c r="G342" s="84"/>
    </row>
    <row r="343" spans="1:7">
      <c r="A343" s="84" t="s">
        <v>363</v>
      </c>
      <c r="B343" s="84">
        <v>247</v>
      </c>
      <c r="C343" s="84"/>
      <c r="D343" s="84">
        <v>238</v>
      </c>
      <c r="E343" s="84"/>
      <c r="F343" s="91"/>
      <c r="G343" s="84"/>
    </row>
    <row r="344" spans="1:7">
      <c r="A344" s="84" t="s">
        <v>364</v>
      </c>
      <c r="B344" s="84">
        <v>5000</v>
      </c>
      <c r="C344" s="84"/>
      <c r="D344" s="84">
        <v>5640</v>
      </c>
      <c r="E344" s="84"/>
      <c r="F344" s="91"/>
      <c r="G344" s="84"/>
    </row>
    <row r="345" spans="1:7">
      <c r="A345" s="84" t="s">
        <v>365</v>
      </c>
      <c r="B345" s="84">
        <v>0</v>
      </c>
      <c r="C345" s="84"/>
      <c r="D345" s="84">
        <v>612</v>
      </c>
      <c r="E345" s="84"/>
      <c r="F345" s="91"/>
      <c r="G345" s="84"/>
    </row>
    <row r="346" spans="1:7">
      <c r="A346" s="84" t="s">
        <v>366</v>
      </c>
      <c r="B346" s="84">
        <v>5000</v>
      </c>
      <c r="C346" s="84"/>
      <c r="D346" s="84">
        <v>5028</v>
      </c>
      <c r="E346" s="84"/>
      <c r="F346" s="91"/>
      <c r="G346" s="84"/>
    </row>
    <row r="347" spans="1:7">
      <c r="A347" s="84" t="s">
        <v>367</v>
      </c>
      <c r="B347" s="84">
        <v>2752</v>
      </c>
      <c r="C347" s="84"/>
      <c r="D347" s="84">
        <v>2303</v>
      </c>
      <c r="E347" s="84"/>
      <c r="F347" s="91"/>
      <c r="G347" s="84"/>
    </row>
    <row r="348" spans="1:7">
      <c r="A348" s="84" t="s">
        <v>368</v>
      </c>
      <c r="B348" s="84">
        <v>132514</v>
      </c>
      <c r="C348" s="84">
        <v>132669</v>
      </c>
      <c r="D348" s="84">
        <f>140574+424</f>
        <v>140998</v>
      </c>
      <c r="E348" s="84">
        <v>140093</v>
      </c>
      <c r="F348" s="91">
        <f>E348/C348*100-100</f>
        <v>5.5958814794714726</v>
      </c>
      <c r="G348" s="97" t="s">
        <v>91</v>
      </c>
    </row>
    <row r="349" spans="1:7">
      <c r="A349" s="84" t="s">
        <v>369</v>
      </c>
      <c r="B349" s="84">
        <v>2061</v>
      </c>
      <c r="C349" s="84"/>
      <c r="D349" s="84">
        <v>1202</v>
      </c>
      <c r="E349" s="84"/>
      <c r="F349" s="91"/>
      <c r="G349" s="84"/>
    </row>
    <row r="350" spans="1:7">
      <c r="A350" s="84" t="s">
        <v>118</v>
      </c>
      <c r="B350" s="84">
        <v>477</v>
      </c>
      <c r="C350" s="84"/>
      <c r="D350" s="84">
        <v>583</v>
      </c>
      <c r="E350" s="84"/>
      <c r="F350" s="91"/>
      <c r="G350" s="84"/>
    </row>
    <row r="351" spans="1:7">
      <c r="A351" s="84" t="s">
        <v>119</v>
      </c>
      <c r="B351" s="84">
        <v>173</v>
      </c>
      <c r="C351" s="84"/>
      <c r="D351" s="84">
        <v>204</v>
      </c>
      <c r="E351" s="84"/>
      <c r="F351" s="91"/>
      <c r="G351" s="84"/>
    </row>
    <row r="352" spans="1:7">
      <c r="A352" s="84" t="s">
        <v>370</v>
      </c>
      <c r="B352" s="84">
        <v>1411</v>
      </c>
      <c r="C352" s="84"/>
      <c r="D352" s="84">
        <v>415</v>
      </c>
      <c r="E352" s="84"/>
      <c r="F352" s="91"/>
      <c r="G352" s="84"/>
    </row>
    <row r="353" spans="1:7">
      <c r="A353" s="84" t="s">
        <v>371</v>
      </c>
      <c r="B353" s="84">
        <v>11539</v>
      </c>
      <c r="C353" s="84"/>
      <c r="D353" s="84">
        <v>9544</v>
      </c>
      <c r="E353" s="84"/>
      <c r="F353" s="91"/>
      <c r="G353" s="84"/>
    </row>
    <row r="354" spans="1:7">
      <c r="A354" s="84" t="s">
        <v>372</v>
      </c>
      <c r="B354" s="84">
        <v>7837</v>
      </c>
      <c r="C354" s="84"/>
      <c r="D354" s="84">
        <v>6453</v>
      </c>
      <c r="E354" s="84"/>
      <c r="F354" s="91"/>
      <c r="G354" s="84"/>
    </row>
    <row r="355" spans="1:7">
      <c r="A355" s="84" t="s">
        <v>373</v>
      </c>
      <c r="B355" s="84">
        <v>1752</v>
      </c>
      <c r="C355" s="84"/>
      <c r="D355" s="84">
        <v>1677</v>
      </c>
      <c r="E355" s="84"/>
      <c r="F355" s="91"/>
      <c r="G355" s="84"/>
    </row>
    <row r="356" spans="1:7">
      <c r="A356" s="84" t="s">
        <v>374</v>
      </c>
      <c r="B356" s="84">
        <v>50</v>
      </c>
      <c r="C356" s="84"/>
      <c r="D356" s="84">
        <v>51</v>
      </c>
      <c r="E356" s="84"/>
      <c r="F356" s="91"/>
      <c r="G356" s="84"/>
    </row>
    <row r="357" spans="1:7">
      <c r="A357" s="84" t="s">
        <v>375</v>
      </c>
      <c r="B357" s="84">
        <v>80</v>
      </c>
      <c r="C357" s="84"/>
      <c r="D357" s="84">
        <v>63</v>
      </c>
      <c r="E357" s="84"/>
      <c r="F357" s="91"/>
      <c r="G357" s="84"/>
    </row>
    <row r="358" spans="1:7">
      <c r="A358" s="84" t="s">
        <v>376</v>
      </c>
      <c r="B358" s="84">
        <v>20</v>
      </c>
      <c r="C358" s="84"/>
      <c r="D358" s="84">
        <v>0</v>
      </c>
      <c r="E358" s="84"/>
      <c r="F358" s="91"/>
      <c r="G358" s="84"/>
    </row>
    <row r="359" spans="1:7">
      <c r="A359" s="84" t="s">
        <v>377</v>
      </c>
      <c r="B359" s="84">
        <v>1800</v>
      </c>
      <c r="C359" s="84"/>
      <c r="D359" s="84">
        <v>1300</v>
      </c>
      <c r="E359" s="84"/>
      <c r="F359" s="91"/>
      <c r="G359" s="84"/>
    </row>
    <row r="360" spans="1:7">
      <c r="A360" s="84" t="s">
        <v>378</v>
      </c>
      <c r="B360" s="84">
        <v>1150</v>
      </c>
      <c r="C360" s="84"/>
      <c r="D360" s="84">
        <f>741+424</f>
        <v>1165</v>
      </c>
      <c r="E360" s="84"/>
      <c r="F360" s="91"/>
      <c r="G360" s="84"/>
    </row>
    <row r="361" spans="1:7">
      <c r="A361" s="84" t="s">
        <v>379</v>
      </c>
      <c r="B361" s="84">
        <v>300</v>
      </c>
      <c r="C361" s="84"/>
      <c r="D361" s="84">
        <v>334</v>
      </c>
      <c r="E361" s="84"/>
      <c r="F361" s="91"/>
      <c r="G361" s="84"/>
    </row>
    <row r="362" spans="1:7">
      <c r="A362" s="84" t="s">
        <v>380</v>
      </c>
      <c r="B362" s="84">
        <v>850</v>
      </c>
      <c r="C362" s="84"/>
      <c r="D362" s="84">
        <f>407+424</f>
        <v>831</v>
      </c>
      <c r="E362" s="84"/>
      <c r="F362" s="91"/>
      <c r="G362" s="84"/>
    </row>
    <row r="363" spans="1:7">
      <c r="A363" s="84" t="s">
        <v>381</v>
      </c>
      <c r="B363" s="84">
        <v>6807</v>
      </c>
      <c r="C363" s="84"/>
      <c r="D363" s="84">
        <v>8342</v>
      </c>
      <c r="E363" s="84"/>
      <c r="F363" s="91"/>
      <c r="G363" s="84"/>
    </row>
    <row r="364" spans="1:7">
      <c r="A364" s="84" t="s">
        <v>382</v>
      </c>
      <c r="B364" s="84">
        <v>713</v>
      </c>
      <c r="C364" s="84"/>
      <c r="D364" s="84">
        <v>835</v>
      </c>
      <c r="E364" s="84"/>
      <c r="F364" s="91"/>
      <c r="G364" s="84"/>
    </row>
    <row r="365" spans="1:7">
      <c r="A365" s="84" t="s">
        <v>383</v>
      </c>
      <c r="B365" s="84">
        <v>455</v>
      </c>
      <c r="C365" s="84"/>
      <c r="D365" s="84">
        <v>506</v>
      </c>
      <c r="E365" s="84"/>
      <c r="F365" s="91"/>
      <c r="G365" s="84"/>
    </row>
    <row r="366" spans="1:7">
      <c r="A366" s="84" t="s">
        <v>384</v>
      </c>
      <c r="B366" s="84">
        <v>1663</v>
      </c>
      <c r="C366" s="84"/>
      <c r="D366" s="84">
        <v>1802</v>
      </c>
      <c r="E366" s="84"/>
      <c r="F366" s="91"/>
      <c r="G366" s="84"/>
    </row>
    <row r="367" spans="1:7">
      <c r="A367" s="84" t="s">
        <v>385</v>
      </c>
      <c r="B367" s="84">
        <v>20</v>
      </c>
      <c r="C367" s="84"/>
      <c r="D367" s="84">
        <v>0</v>
      </c>
      <c r="E367" s="84"/>
      <c r="F367" s="91"/>
      <c r="G367" s="84"/>
    </row>
    <row r="368" spans="1:7">
      <c r="A368" s="84" t="s">
        <v>386</v>
      </c>
      <c r="B368" s="84">
        <v>148</v>
      </c>
      <c r="C368" s="84"/>
      <c r="D368" s="84">
        <v>158</v>
      </c>
      <c r="E368" s="84"/>
      <c r="F368" s="91"/>
      <c r="G368" s="84"/>
    </row>
    <row r="369" spans="1:7">
      <c r="A369" s="84" t="s">
        <v>387</v>
      </c>
      <c r="B369" s="84">
        <v>2058</v>
      </c>
      <c r="C369" s="84"/>
      <c r="D369" s="84">
        <v>2231</v>
      </c>
      <c r="E369" s="84"/>
      <c r="F369" s="91"/>
      <c r="G369" s="84"/>
    </row>
    <row r="370" spans="1:7">
      <c r="A370" s="84" t="s">
        <v>388</v>
      </c>
      <c r="B370" s="84">
        <v>2</v>
      </c>
      <c r="C370" s="84"/>
      <c r="D370" s="84">
        <v>0</v>
      </c>
      <c r="E370" s="84"/>
      <c r="F370" s="91"/>
      <c r="G370" s="84"/>
    </row>
    <row r="371" spans="1:7">
      <c r="A371" s="84" t="s">
        <v>389</v>
      </c>
      <c r="B371" s="84">
        <v>296</v>
      </c>
      <c r="C371" s="84"/>
      <c r="D371" s="84">
        <v>1627</v>
      </c>
      <c r="E371" s="84"/>
      <c r="F371" s="91"/>
      <c r="G371" s="84"/>
    </row>
    <row r="372" spans="1:7">
      <c r="A372" s="84" t="s">
        <v>390</v>
      </c>
      <c r="B372" s="84">
        <v>637</v>
      </c>
      <c r="C372" s="84"/>
      <c r="D372" s="84">
        <v>575</v>
      </c>
      <c r="E372" s="84"/>
      <c r="F372" s="91"/>
      <c r="G372" s="84"/>
    </row>
    <row r="373" spans="1:7">
      <c r="A373" s="84" t="s">
        <v>391</v>
      </c>
      <c r="B373" s="84">
        <v>5</v>
      </c>
      <c r="C373" s="84"/>
      <c r="D373" s="84">
        <v>5</v>
      </c>
      <c r="E373" s="84"/>
      <c r="F373" s="91"/>
      <c r="G373" s="84"/>
    </row>
    <row r="374" spans="1:7">
      <c r="A374" s="84" t="s">
        <v>392</v>
      </c>
      <c r="B374" s="84">
        <v>810</v>
      </c>
      <c r="C374" s="84"/>
      <c r="D374" s="84">
        <v>603</v>
      </c>
      <c r="E374" s="84"/>
      <c r="F374" s="91"/>
      <c r="G374" s="84"/>
    </row>
    <row r="375" spans="1:7">
      <c r="A375" s="84" t="s">
        <v>393</v>
      </c>
      <c r="B375" s="84">
        <v>40</v>
      </c>
      <c r="C375" s="84"/>
      <c r="D375" s="84">
        <v>0</v>
      </c>
      <c r="E375" s="84"/>
      <c r="F375" s="91"/>
      <c r="G375" s="84"/>
    </row>
    <row r="376" spans="1:7">
      <c r="A376" s="84" t="s">
        <v>394</v>
      </c>
      <c r="B376" s="84">
        <v>40</v>
      </c>
      <c r="C376" s="84"/>
      <c r="D376" s="84">
        <v>0</v>
      </c>
      <c r="E376" s="84"/>
      <c r="F376" s="91"/>
      <c r="G376" s="84"/>
    </row>
    <row r="377" spans="1:7">
      <c r="A377" s="84" t="s">
        <v>395</v>
      </c>
      <c r="B377" s="84">
        <v>2929</v>
      </c>
      <c r="C377" s="84"/>
      <c r="D377" s="84">
        <v>2546</v>
      </c>
      <c r="E377" s="84"/>
      <c r="F377" s="91"/>
      <c r="G377" s="84"/>
    </row>
    <row r="378" spans="1:7">
      <c r="A378" s="84" t="s">
        <v>396</v>
      </c>
      <c r="B378" s="84">
        <v>238</v>
      </c>
      <c r="C378" s="84"/>
      <c r="D378" s="84">
        <v>38</v>
      </c>
      <c r="E378" s="84"/>
      <c r="F378" s="91"/>
      <c r="G378" s="84"/>
    </row>
    <row r="379" spans="1:7">
      <c r="A379" s="84" t="s">
        <v>397</v>
      </c>
      <c r="B379" s="84">
        <v>120</v>
      </c>
      <c r="C379" s="84"/>
      <c r="D379" s="84">
        <v>0</v>
      </c>
      <c r="E379" s="84"/>
      <c r="F379" s="91"/>
      <c r="G379" s="84"/>
    </row>
    <row r="380" spans="1:7">
      <c r="A380" s="84" t="s">
        <v>398</v>
      </c>
      <c r="B380" s="84">
        <v>2571</v>
      </c>
      <c r="C380" s="84"/>
      <c r="D380" s="84">
        <v>2508</v>
      </c>
      <c r="E380" s="84"/>
      <c r="F380" s="91"/>
      <c r="G380" s="84"/>
    </row>
    <row r="381" spans="1:7">
      <c r="A381" s="84" t="s">
        <v>399</v>
      </c>
      <c r="B381" s="84">
        <v>1403</v>
      </c>
      <c r="C381" s="84"/>
      <c r="D381" s="84">
        <v>1410</v>
      </c>
      <c r="E381" s="84"/>
      <c r="F381" s="91"/>
      <c r="G381" s="84"/>
    </row>
    <row r="382" spans="1:7">
      <c r="A382" s="84" t="s">
        <v>118</v>
      </c>
      <c r="B382" s="84">
        <v>394</v>
      </c>
      <c r="C382" s="84"/>
      <c r="D382" s="84">
        <v>396</v>
      </c>
      <c r="E382" s="84"/>
      <c r="F382" s="91"/>
      <c r="G382" s="84"/>
    </row>
    <row r="383" spans="1:7">
      <c r="A383" s="84" t="s">
        <v>119</v>
      </c>
      <c r="B383" s="84">
        <v>19</v>
      </c>
      <c r="C383" s="84"/>
      <c r="D383" s="84">
        <v>19</v>
      </c>
      <c r="E383" s="84"/>
      <c r="F383" s="91"/>
      <c r="G383" s="84"/>
    </row>
    <row r="384" spans="1:7">
      <c r="A384" s="84" t="s">
        <v>131</v>
      </c>
      <c r="B384" s="84">
        <v>15</v>
      </c>
      <c r="C384" s="84"/>
      <c r="D384" s="84">
        <v>15</v>
      </c>
      <c r="E384" s="84"/>
      <c r="F384" s="91"/>
      <c r="G384" s="84"/>
    </row>
    <row r="385" spans="1:7">
      <c r="A385" s="84" t="s">
        <v>400</v>
      </c>
      <c r="B385" s="84">
        <v>45</v>
      </c>
      <c r="C385" s="84"/>
      <c r="D385" s="84">
        <v>45</v>
      </c>
      <c r="E385" s="84"/>
      <c r="F385" s="91"/>
      <c r="G385" s="84"/>
    </row>
    <row r="386" spans="1:7">
      <c r="A386" s="84" t="s">
        <v>401</v>
      </c>
      <c r="B386" s="84">
        <v>220</v>
      </c>
      <c r="C386" s="84"/>
      <c r="D386" s="84">
        <v>221</v>
      </c>
      <c r="E386" s="84"/>
      <c r="F386" s="91"/>
      <c r="G386" s="84"/>
    </row>
    <row r="387" spans="1:7">
      <c r="A387" s="84" t="s">
        <v>125</v>
      </c>
      <c r="B387" s="84">
        <v>428</v>
      </c>
      <c r="C387" s="84"/>
      <c r="D387" s="84">
        <v>430</v>
      </c>
      <c r="E387" s="84"/>
      <c r="F387" s="91"/>
      <c r="G387" s="84"/>
    </row>
    <row r="388" spans="1:7">
      <c r="A388" s="84" t="s">
        <v>402</v>
      </c>
      <c r="B388" s="84">
        <v>282</v>
      </c>
      <c r="C388" s="84"/>
      <c r="D388" s="84">
        <v>284</v>
      </c>
      <c r="E388" s="84"/>
      <c r="F388" s="91"/>
      <c r="G388" s="84"/>
    </row>
    <row r="389" spans="1:7">
      <c r="A389" s="84" t="s">
        <v>403</v>
      </c>
      <c r="B389" s="84">
        <v>8798</v>
      </c>
      <c r="C389" s="84"/>
      <c r="D389" s="84">
        <v>9987</v>
      </c>
      <c r="E389" s="84"/>
      <c r="F389" s="91"/>
      <c r="G389" s="84"/>
    </row>
    <row r="390" spans="1:7">
      <c r="A390" s="84" t="s">
        <v>404</v>
      </c>
      <c r="B390" s="84">
        <v>2594</v>
      </c>
      <c r="C390" s="84"/>
      <c r="D390" s="84">
        <v>3648</v>
      </c>
      <c r="E390" s="84"/>
      <c r="F390" s="91"/>
      <c r="G390" s="84"/>
    </row>
    <row r="391" spans="1:7">
      <c r="A391" s="84" t="s">
        <v>405</v>
      </c>
      <c r="B391" s="84">
        <v>6163</v>
      </c>
      <c r="C391" s="84"/>
      <c r="D391" s="84">
        <v>6339</v>
      </c>
      <c r="E391" s="84"/>
      <c r="F391" s="91"/>
      <c r="G391" s="84"/>
    </row>
    <row r="392" spans="1:7">
      <c r="A392" s="84" t="s">
        <v>406</v>
      </c>
      <c r="B392" s="84">
        <v>41</v>
      </c>
      <c r="C392" s="84"/>
      <c r="D392" s="84">
        <v>0</v>
      </c>
      <c r="E392" s="84"/>
      <c r="F392" s="91"/>
      <c r="G392" s="84"/>
    </row>
    <row r="393" spans="1:7">
      <c r="A393" s="84" t="s">
        <v>407</v>
      </c>
      <c r="B393" s="84">
        <v>95184</v>
      </c>
      <c r="C393" s="84"/>
      <c r="D393" s="84">
        <v>104024</v>
      </c>
      <c r="E393" s="84"/>
      <c r="F393" s="91"/>
      <c r="G393" s="84"/>
    </row>
    <row r="394" spans="1:7">
      <c r="A394" s="84" t="s">
        <v>408</v>
      </c>
      <c r="B394" s="84">
        <v>95184</v>
      </c>
      <c r="C394" s="84"/>
      <c r="D394" s="84">
        <v>104024</v>
      </c>
      <c r="E394" s="84"/>
      <c r="F394" s="91"/>
      <c r="G394" s="84"/>
    </row>
    <row r="395" spans="1:7">
      <c r="A395" s="84" t="s">
        <v>409</v>
      </c>
      <c r="B395" s="84">
        <v>3027</v>
      </c>
      <c r="C395" s="84"/>
      <c r="D395" s="84">
        <v>2946</v>
      </c>
      <c r="E395" s="84"/>
      <c r="F395" s="91"/>
      <c r="G395" s="84"/>
    </row>
    <row r="396" spans="1:7">
      <c r="A396" s="84" t="s">
        <v>410</v>
      </c>
      <c r="B396" s="84">
        <v>2080</v>
      </c>
      <c r="C396" s="84"/>
      <c r="D396" s="84">
        <v>2100</v>
      </c>
      <c r="E396" s="84"/>
      <c r="F396" s="91"/>
      <c r="G396" s="84"/>
    </row>
    <row r="397" spans="1:7">
      <c r="A397" s="84" t="s">
        <v>411</v>
      </c>
      <c r="B397" s="84">
        <v>100</v>
      </c>
      <c r="C397" s="84"/>
      <c r="D397" s="84">
        <v>0</v>
      </c>
      <c r="E397" s="84"/>
      <c r="F397" s="91"/>
      <c r="G397" s="84"/>
    </row>
    <row r="398" spans="1:7">
      <c r="A398" s="84" t="s">
        <v>412</v>
      </c>
      <c r="B398" s="84">
        <v>847</v>
      </c>
      <c r="C398" s="84"/>
      <c r="D398" s="84">
        <v>846</v>
      </c>
      <c r="E398" s="84"/>
      <c r="F398" s="91"/>
      <c r="G398" s="84"/>
    </row>
    <row r="399" spans="1:7">
      <c r="A399" s="84" t="s">
        <v>413</v>
      </c>
      <c r="B399" s="84">
        <v>-424</v>
      </c>
      <c r="C399" s="84"/>
      <c r="D399" s="84">
        <v>-168</v>
      </c>
      <c r="E399" s="84"/>
      <c r="F399" s="91"/>
      <c r="G399" s="84"/>
    </row>
    <row r="400" spans="1:7">
      <c r="A400" s="84" t="s">
        <v>414</v>
      </c>
      <c r="B400" s="84">
        <v>51600</v>
      </c>
      <c r="C400" s="84">
        <v>3742</v>
      </c>
      <c r="D400" s="84">
        <v>54109</v>
      </c>
      <c r="E400" s="84">
        <v>7258</v>
      </c>
      <c r="F400" s="91">
        <f>E400/C400*100-100</f>
        <v>93.960448957776606</v>
      </c>
      <c r="G400" s="84"/>
    </row>
    <row r="401" spans="1:7">
      <c r="A401" s="84" t="s">
        <v>415</v>
      </c>
      <c r="B401" s="84">
        <v>853</v>
      </c>
      <c r="C401" s="84"/>
      <c r="D401" s="84">
        <v>665</v>
      </c>
      <c r="E401" s="84"/>
      <c r="F401" s="91"/>
      <c r="G401" s="84"/>
    </row>
    <row r="402" spans="1:7">
      <c r="A402" s="84" t="s">
        <v>118</v>
      </c>
      <c r="B402" s="84">
        <v>506</v>
      </c>
      <c r="C402" s="84"/>
      <c r="D402" s="84">
        <v>521</v>
      </c>
      <c r="E402" s="84"/>
      <c r="F402" s="91"/>
      <c r="G402" s="84"/>
    </row>
    <row r="403" spans="1:7">
      <c r="A403" s="84" t="s">
        <v>119</v>
      </c>
      <c r="B403" s="84">
        <v>310</v>
      </c>
      <c r="C403" s="84"/>
      <c r="D403" s="84">
        <v>105</v>
      </c>
      <c r="E403" s="84"/>
      <c r="F403" s="91"/>
      <c r="G403" s="84"/>
    </row>
    <row r="404" spans="1:7">
      <c r="A404" s="84" t="s">
        <v>416</v>
      </c>
      <c r="B404" s="84">
        <v>37</v>
      </c>
      <c r="C404" s="84"/>
      <c r="D404" s="84">
        <v>39</v>
      </c>
      <c r="E404" s="84"/>
      <c r="F404" s="91"/>
      <c r="G404" s="84"/>
    </row>
    <row r="405" spans="1:7">
      <c r="A405" s="84" t="s">
        <v>417</v>
      </c>
      <c r="B405" s="84">
        <v>106</v>
      </c>
      <c r="C405" s="84"/>
      <c r="D405" s="84">
        <v>28</v>
      </c>
      <c r="E405" s="84"/>
      <c r="F405" s="91"/>
      <c r="G405" s="84"/>
    </row>
    <row r="406" spans="1:7">
      <c r="A406" s="84" t="s">
        <v>418</v>
      </c>
      <c r="B406" s="84">
        <v>26</v>
      </c>
      <c r="C406" s="84"/>
      <c r="D406" s="84">
        <v>28</v>
      </c>
      <c r="E406" s="84"/>
      <c r="F406" s="91"/>
      <c r="G406" s="84"/>
    </row>
    <row r="407" spans="1:7">
      <c r="A407" s="84" t="s">
        <v>419</v>
      </c>
      <c r="B407" s="84">
        <v>80</v>
      </c>
      <c r="C407" s="84"/>
      <c r="D407" s="84">
        <v>0</v>
      </c>
      <c r="E407" s="84"/>
      <c r="F407" s="91"/>
      <c r="G407" s="84"/>
    </row>
    <row r="408" spans="1:7">
      <c r="A408" s="84" t="s">
        <v>420</v>
      </c>
      <c r="B408" s="84">
        <v>46384</v>
      </c>
      <c r="C408" s="84"/>
      <c r="D408" s="84">
        <v>45996</v>
      </c>
      <c r="E408" s="84"/>
      <c r="F408" s="91"/>
      <c r="G408" s="84"/>
    </row>
    <row r="409" spans="1:7">
      <c r="A409" s="84" t="s">
        <v>421</v>
      </c>
      <c r="B409" s="84">
        <v>39997</v>
      </c>
      <c r="C409" s="84"/>
      <c r="D409" s="84">
        <v>41442</v>
      </c>
      <c r="E409" s="84"/>
      <c r="F409" s="91"/>
      <c r="G409" s="84"/>
    </row>
    <row r="410" spans="1:7">
      <c r="A410" s="84" t="s">
        <v>422</v>
      </c>
      <c r="B410" s="84">
        <v>4930</v>
      </c>
      <c r="C410" s="84"/>
      <c r="D410" s="84">
        <v>3607</v>
      </c>
      <c r="E410" s="84"/>
      <c r="F410" s="91"/>
      <c r="G410" s="84"/>
    </row>
    <row r="411" spans="1:7">
      <c r="A411" s="84" t="s">
        <v>423</v>
      </c>
      <c r="B411" s="84">
        <v>27</v>
      </c>
      <c r="C411" s="84"/>
      <c r="D411" s="84">
        <v>29</v>
      </c>
      <c r="E411" s="84"/>
      <c r="F411" s="91"/>
      <c r="G411" s="84"/>
    </row>
    <row r="412" spans="1:7">
      <c r="A412" s="84" t="s">
        <v>424</v>
      </c>
      <c r="B412" s="84">
        <v>1430</v>
      </c>
      <c r="C412" s="84"/>
      <c r="D412" s="84">
        <v>918</v>
      </c>
      <c r="E412" s="84"/>
      <c r="F412" s="91"/>
      <c r="G412" s="84"/>
    </row>
    <row r="413" spans="1:7">
      <c r="A413" s="84" t="s">
        <v>425</v>
      </c>
      <c r="B413" s="84">
        <v>1676</v>
      </c>
      <c r="C413" s="84"/>
      <c r="D413" s="84">
        <v>5000</v>
      </c>
      <c r="E413" s="84"/>
      <c r="F413" s="91"/>
      <c r="G413" s="84"/>
    </row>
    <row r="414" spans="1:7">
      <c r="A414" s="84" t="s">
        <v>426</v>
      </c>
      <c r="B414" s="84">
        <v>1676</v>
      </c>
      <c r="C414" s="84"/>
      <c r="D414" s="84">
        <v>5000</v>
      </c>
      <c r="E414" s="84"/>
      <c r="F414" s="91"/>
      <c r="G414" s="84"/>
    </row>
    <row r="415" spans="1:7">
      <c r="A415" s="84" t="s">
        <v>427</v>
      </c>
      <c r="B415" s="84">
        <v>1389</v>
      </c>
      <c r="C415" s="84"/>
      <c r="D415" s="84">
        <v>1389</v>
      </c>
      <c r="E415" s="84"/>
      <c r="F415" s="91"/>
      <c r="G415" s="84"/>
    </row>
    <row r="416" spans="1:7">
      <c r="A416" s="84" t="s">
        <v>428</v>
      </c>
      <c r="B416" s="84">
        <v>1192</v>
      </c>
      <c r="C416" s="84"/>
      <c r="D416" s="84">
        <v>1031</v>
      </c>
      <c r="E416" s="84"/>
      <c r="F416" s="91"/>
      <c r="G416" s="84"/>
    </row>
    <row r="417" spans="1:7">
      <c r="A417" s="84" t="s">
        <v>429</v>
      </c>
      <c r="B417" s="84">
        <v>1105</v>
      </c>
      <c r="C417" s="84"/>
      <c r="D417" s="84">
        <v>996</v>
      </c>
      <c r="E417" s="84"/>
      <c r="F417" s="91"/>
      <c r="G417" s="84"/>
    </row>
    <row r="418" spans="1:7">
      <c r="A418" s="84" t="s">
        <v>430</v>
      </c>
      <c r="B418" s="84">
        <v>87</v>
      </c>
      <c r="C418" s="84"/>
      <c r="D418" s="84">
        <v>35</v>
      </c>
      <c r="E418" s="84"/>
      <c r="F418" s="91"/>
      <c r="G418" s="84"/>
    </row>
    <row r="419" spans="1:7">
      <c r="A419" s="84" t="s">
        <v>431</v>
      </c>
      <c r="B419" s="84">
        <v>63883</v>
      </c>
      <c r="C419" s="84">
        <v>29202</v>
      </c>
      <c r="D419" s="84">
        <f>53259-1000</f>
        <v>52259</v>
      </c>
      <c r="E419" s="84">
        <v>22211</v>
      </c>
      <c r="F419" s="91">
        <f>E419/C419*100-100</f>
        <v>-23.940141086226973</v>
      </c>
      <c r="G419" s="84"/>
    </row>
    <row r="420" spans="1:7">
      <c r="A420" s="84" t="s">
        <v>432</v>
      </c>
      <c r="B420" s="84">
        <v>2757</v>
      </c>
      <c r="C420" s="84"/>
      <c r="D420" s="84">
        <v>2596</v>
      </c>
      <c r="E420" s="84"/>
      <c r="F420" s="91"/>
      <c r="G420" s="84"/>
    </row>
    <row r="421" spans="1:7">
      <c r="A421" s="84" t="s">
        <v>433</v>
      </c>
      <c r="B421" s="84">
        <v>561</v>
      </c>
      <c r="C421" s="84"/>
      <c r="D421" s="84">
        <v>580</v>
      </c>
      <c r="E421" s="84"/>
      <c r="F421" s="91"/>
      <c r="G421" s="84"/>
    </row>
    <row r="422" spans="1:7">
      <c r="A422" s="84" t="s">
        <v>434</v>
      </c>
      <c r="B422" s="84">
        <v>106</v>
      </c>
      <c r="C422" s="84"/>
      <c r="D422" s="84">
        <v>121</v>
      </c>
      <c r="E422" s="84"/>
      <c r="F422" s="91"/>
      <c r="G422" s="84"/>
    </row>
    <row r="423" spans="1:7">
      <c r="A423" s="84" t="s">
        <v>435</v>
      </c>
      <c r="B423" s="84">
        <v>747</v>
      </c>
      <c r="C423" s="84"/>
      <c r="D423" s="84">
        <v>542</v>
      </c>
      <c r="E423" s="84"/>
      <c r="F423" s="91"/>
      <c r="G423" s="84"/>
    </row>
    <row r="424" spans="1:7">
      <c r="A424" s="84" t="s">
        <v>436</v>
      </c>
      <c r="B424" s="84">
        <v>165</v>
      </c>
      <c r="C424" s="84"/>
      <c r="D424" s="84">
        <v>182</v>
      </c>
      <c r="E424" s="84"/>
      <c r="F424" s="91"/>
      <c r="G424" s="84"/>
    </row>
    <row r="425" spans="1:7">
      <c r="A425" s="84" t="s">
        <v>437</v>
      </c>
      <c r="B425" s="84">
        <v>321</v>
      </c>
      <c r="C425" s="84"/>
      <c r="D425" s="84">
        <v>316</v>
      </c>
      <c r="E425" s="84"/>
      <c r="F425" s="91"/>
      <c r="G425" s="84"/>
    </row>
    <row r="426" spans="1:7">
      <c r="A426" s="84" t="s">
        <v>438</v>
      </c>
      <c r="B426" s="84">
        <v>2</v>
      </c>
      <c r="C426" s="84"/>
      <c r="D426" s="84">
        <v>0</v>
      </c>
      <c r="E426" s="84"/>
      <c r="F426" s="91"/>
      <c r="G426" s="84"/>
    </row>
    <row r="427" spans="1:7">
      <c r="A427" s="84" t="s">
        <v>439</v>
      </c>
      <c r="B427" s="84">
        <v>855</v>
      </c>
      <c r="C427" s="84"/>
      <c r="D427" s="84">
        <v>855</v>
      </c>
      <c r="E427" s="84"/>
      <c r="F427" s="91"/>
      <c r="G427" s="84"/>
    </row>
    <row r="428" spans="1:7">
      <c r="A428" s="84" t="s">
        <v>440</v>
      </c>
      <c r="B428" s="84">
        <v>4744</v>
      </c>
      <c r="C428" s="84"/>
      <c r="D428" s="84">
        <v>2956</v>
      </c>
      <c r="E428" s="84"/>
      <c r="F428" s="91"/>
      <c r="G428" s="84"/>
    </row>
    <row r="429" spans="1:7">
      <c r="A429" s="84" t="s">
        <v>441</v>
      </c>
      <c r="B429" s="84">
        <v>47898</v>
      </c>
      <c r="C429" s="84"/>
      <c r="D429" s="84">
        <v>36383</v>
      </c>
      <c r="E429" s="84"/>
      <c r="F429" s="91"/>
      <c r="G429" s="84"/>
    </row>
    <row r="430" spans="1:7">
      <c r="A430" s="84" t="s">
        <v>442</v>
      </c>
      <c r="B430" s="84">
        <v>47898</v>
      </c>
      <c r="C430" s="84"/>
      <c r="D430" s="84">
        <v>36383</v>
      </c>
      <c r="E430" s="84"/>
      <c r="F430" s="91"/>
      <c r="G430" s="84"/>
    </row>
    <row r="431" spans="1:7">
      <c r="A431" s="84" t="s">
        <v>443</v>
      </c>
      <c r="B431" s="84">
        <v>8103</v>
      </c>
      <c r="C431" s="84"/>
      <c r="D431" s="84">
        <f>10569-1000</f>
        <v>9569</v>
      </c>
      <c r="E431" s="84"/>
      <c r="F431" s="91"/>
      <c r="G431" s="84"/>
    </row>
    <row r="432" spans="1:7">
      <c r="A432" s="84" t="s">
        <v>444</v>
      </c>
      <c r="B432" s="84">
        <v>335</v>
      </c>
      <c r="C432" s="84"/>
      <c r="D432" s="84">
        <v>345</v>
      </c>
      <c r="E432" s="84"/>
      <c r="F432" s="91"/>
      <c r="G432" s="84"/>
    </row>
    <row r="433" spans="1:7">
      <c r="A433" s="84" t="s">
        <v>445</v>
      </c>
      <c r="B433" s="84">
        <v>46</v>
      </c>
      <c r="C433" s="84"/>
      <c r="D433" s="84">
        <v>410</v>
      </c>
      <c r="E433" s="84"/>
      <c r="F433" s="91"/>
      <c r="G433" s="84"/>
    </row>
    <row r="434" spans="1:7">
      <c r="A434" s="84" t="s">
        <v>446</v>
      </c>
      <c r="B434" s="84">
        <v>51315</v>
      </c>
      <c r="C434" s="84">
        <v>21677</v>
      </c>
      <c r="D434" s="84">
        <v>45195</v>
      </c>
      <c r="E434" s="84">
        <v>25420</v>
      </c>
      <c r="F434" s="91">
        <f>E434/C434*100-100</f>
        <v>17.267149513309036</v>
      </c>
      <c r="G434" s="84"/>
    </row>
    <row r="435" spans="1:7">
      <c r="A435" s="84" t="s">
        <v>447</v>
      </c>
      <c r="B435" s="84">
        <v>16524</v>
      </c>
      <c r="C435" s="84"/>
      <c r="D435" s="84">
        <v>7963</v>
      </c>
      <c r="E435" s="84"/>
      <c r="F435" s="91"/>
      <c r="G435" s="84"/>
    </row>
    <row r="436" spans="1:7">
      <c r="A436" s="84" t="s">
        <v>433</v>
      </c>
      <c r="B436" s="84">
        <v>1302</v>
      </c>
      <c r="C436" s="84"/>
      <c r="D436" s="84">
        <v>1371</v>
      </c>
      <c r="E436" s="84"/>
      <c r="F436" s="91"/>
      <c r="G436" s="84"/>
    </row>
    <row r="437" spans="1:7">
      <c r="A437" s="84" t="s">
        <v>434</v>
      </c>
      <c r="B437" s="84">
        <v>25</v>
      </c>
      <c r="C437" s="84"/>
      <c r="D437" s="84">
        <v>35</v>
      </c>
      <c r="E437" s="84"/>
      <c r="F437" s="91"/>
      <c r="G437" s="84"/>
    </row>
    <row r="438" spans="1:7">
      <c r="A438" s="84" t="s">
        <v>448</v>
      </c>
      <c r="B438" s="84">
        <v>3016</v>
      </c>
      <c r="C438" s="84"/>
      <c r="D438" s="84">
        <v>3079</v>
      </c>
      <c r="E438" s="84"/>
      <c r="F438" s="91"/>
      <c r="G438" s="84"/>
    </row>
    <row r="439" spans="1:7">
      <c r="A439" s="84" t="s">
        <v>449</v>
      </c>
      <c r="B439" s="84">
        <v>1493</v>
      </c>
      <c r="C439" s="84"/>
      <c r="D439" s="84">
        <v>1236</v>
      </c>
      <c r="E439" s="84"/>
      <c r="F439" s="91"/>
      <c r="G439" s="84"/>
    </row>
    <row r="440" spans="1:7">
      <c r="A440" s="84" t="s">
        <v>450</v>
      </c>
      <c r="B440" s="84">
        <v>305</v>
      </c>
      <c r="C440" s="84"/>
      <c r="D440" s="84">
        <v>272</v>
      </c>
      <c r="E440" s="84"/>
      <c r="F440" s="91"/>
      <c r="G440" s="84"/>
    </row>
    <row r="441" spans="1:7">
      <c r="A441" s="84" t="s">
        <v>451</v>
      </c>
      <c r="B441" s="84">
        <v>133</v>
      </c>
      <c r="C441" s="84"/>
      <c r="D441" s="84">
        <v>11</v>
      </c>
      <c r="E441" s="84"/>
      <c r="F441" s="91"/>
      <c r="G441" s="84"/>
    </row>
    <row r="442" spans="1:7">
      <c r="A442" s="84" t="s">
        <v>452</v>
      </c>
      <c r="B442" s="84">
        <v>33</v>
      </c>
      <c r="C442" s="84"/>
      <c r="D442" s="84">
        <v>27</v>
      </c>
      <c r="E442" s="84"/>
      <c r="F442" s="91"/>
      <c r="G442" s="84"/>
    </row>
    <row r="443" spans="1:7">
      <c r="A443" s="84" t="s">
        <v>453</v>
      </c>
      <c r="B443" s="84">
        <v>328</v>
      </c>
      <c r="C443" s="84"/>
      <c r="D443" s="84">
        <v>10</v>
      </c>
      <c r="E443" s="84"/>
      <c r="F443" s="91"/>
      <c r="G443" s="84"/>
    </row>
    <row r="444" spans="1:7">
      <c r="A444" s="84" t="s">
        <v>454</v>
      </c>
      <c r="B444" s="84">
        <v>30</v>
      </c>
      <c r="C444" s="84"/>
      <c r="D444" s="84">
        <v>61</v>
      </c>
      <c r="E444" s="84"/>
      <c r="F444" s="91"/>
      <c r="G444" s="84"/>
    </row>
    <row r="445" spans="1:7">
      <c r="A445" s="84" t="s">
        <v>455</v>
      </c>
      <c r="B445" s="84">
        <v>0</v>
      </c>
      <c r="C445" s="84"/>
      <c r="D445" s="84">
        <v>6</v>
      </c>
      <c r="E445" s="84"/>
      <c r="F445" s="91"/>
      <c r="G445" s="84"/>
    </row>
    <row r="446" spans="1:7">
      <c r="A446" s="84" t="s">
        <v>456</v>
      </c>
      <c r="B446" s="84">
        <v>272</v>
      </c>
      <c r="C446" s="84"/>
      <c r="D446" s="84">
        <v>305</v>
      </c>
      <c r="E446" s="84"/>
      <c r="F446" s="91"/>
      <c r="G446" s="84"/>
    </row>
    <row r="447" spans="1:7">
      <c r="A447" s="84" t="s">
        <v>457</v>
      </c>
      <c r="B447" s="84">
        <v>2</v>
      </c>
      <c r="C447" s="84"/>
      <c r="D447" s="84">
        <v>17</v>
      </c>
      <c r="E447" s="84"/>
      <c r="F447" s="91"/>
      <c r="G447" s="84"/>
    </row>
    <row r="448" spans="1:7">
      <c r="A448" s="84" t="s">
        <v>458</v>
      </c>
      <c r="B448" s="84">
        <v>2</v>
      </c>
      <c r="C448" s="84"/>
      <c r="D448" s="84">
        <v>22</v>
      </c>
      <c r="E448" s="84"/>
      <c r="F448" s="91"/>
      <c r="G448" s="84"/>
    </row>
    <row r="449" spans="1:7">
      <c r="A449" s="84" t="s">
        <v>459</v>
      </c>
      <c r="B449" s="84">
        <v>8613</v>
      </c>
      <c r="C449" s="84"/>
      <c r="D449" s="84">
        <v>0</v>
      </c>
      <c r="E449" s="84"/>
      <c r="F449" s="91"/>
      <c r="G449" s="84"/>
    </row>
    <row r="450" spans="1:7">
      <c r="A450" s="84" t="s">
        <v>460</v>
      </c>
      <c r="B450" s="84">
        <v>4</v>
      </c>
      <c r="C450" s="84"/>
      <c r="D450" s="84">
        <v>4</v>
      </c>
      <c r="E450" s="84"/>
      <c r="F450" s="91"/>
      <c r="G450" s="84"/>
    </row>
    <row r="451" spans="1:7">
      <c r="A451" s="84" t="s">
        <v>461</v>
      </c>
      <c r="B451" s="84">
        <v>966</v>
      </c>
      <c r="C451" s="84"/>
      <c r="D451" s="84">
        <v>1507</v>
      </c>
      <c r="E451" s="84"/>
      <c r="F451" s="91"/>
      <c r="G451" s="84"/>
    </row>
    <row r="452" spans="1:7">
      <c r="A452" s="84" t="s">
        <v>462</v>
      </c>
      <c r="B452" s="84">
        <v>6103</v>
      </c>
      <c r="C452" s="84"/>
      <c r="D452" s="84">
        <v>4512</v>
      </c>
      <c r="E452" s="84"/>
      <c r="F452" s="91"/>
      <c r="G452" s="84"/>
    </row>
    <row r="453" spans="1:7">
      <c r="A453" s="84" t="s">
        <v>433</v>
      </c>
      <c r="B453" s="84">
        <v>273</v>
      </c>
      <c r="C453" s="84"/>
      <c r="D453" s="84">
        <v>285</v>
      </c>
      <c r="E453" s="84"/>
      <c r="F453" s="91"/>
      <c r="G453" s="84"/>
    </row>
    <row r="454" spans="1:7">
      <c r="A454" s="84" t="s">
        <v>434</v>
      </c>
      <c r="B454" s="84">
        <v>20</v>
      </c>
      <c r="C454" s="84"/>
      <c r="D454" s="84">
        <v>18</v>
      </c>
      <c r="E454" s="84"/>
      <c r="F454" s="91"/>
      <c r="G454" s="84"/>
    </row>
    <row r="455" spans="1:7">
      <c r="A455" s="84" t="s">
        <v>463</v>
      </c>
      <c r="B455" s="84">
        <v>563</v>
      </c>
      <c r="C455" s="84"/>
      <c r="D455" s="84">
        <v>568</v>
      </c>
      <c r="E455" s="84"/>
      <c r="F455" s="91"/>
      <c r="G455" s="84"/>
    </row>
    <row r="456" spans="1:7">
      <c r="A456" s="84" t="s">
        <v>464</v>
      </c>
      <c r="B456" s="84">
        <v>1821</v>
      </c>
      <c r="C456" s="84"/>
      <c r="D456" s="84">
        <v>14</v>
      </c>
      <c r="E456" s="84"/>
      <c r="F456" s="91"/>
      <c r="G456" s="84"/>
    </row>
    <row r="457" spans="1:7">
      <c r="A457" s="84" t="s">
        <v>465</v>
      </c>
      <c r="B457" s="84">
        <v>5</v>
      </c>
      <c r="C457" s="84"/>
      <c r="D457" s="84">
        <v>14</v>
      </c>
      <c r="E457" s="84"/>
      <c r="F457" s="91"/>
      <c r="G457" s="84"/>
    </row>
    <row r="458" spans="1:7">
      <c r="A458" s="84" t="s">
        <v>466</v>
      </c>
      <c r="B458" s="84">
        <v>0</v>
      </c>
      <c r="C458" s="84"/>
      <c r="D458" s="84">
        <v>3</v>
      </c>
      <c r="E458" s="84"/>
      <c r="F458" s="91"/>
      <c r="G458" s="84"/>
    </row>
    <row r="459" spans="1:7">
      <c r="A459" s="84" t="s">
        <v>467</v>
      </c>
      <c r="B459" s="84">
        <v>16</v>
      </c>
      <c r="C459" s="84"/>
      <c r="D459" s="84">
        <v>13</v>
      </c>
      <c r="E459" s="84"/>
      <c r="F459" s="91"/>
      <c r="G459" s="84"/>
    </row>
    <row r="460" spans="1:7">
      <c r="A460" s="84" t="s">
        <v>468</v>
      </c>
      <c r="B460" s="84">
        <v>876</v>
      </c>
      <c r="C460" s="84"/>
      <c r="D460" s="84">
        <v>862</v>
      </c>
      <c r="E460" s="84"/>
      <c r="F460" s="91"/>
      <c r="G460" s="84"/>
    </row>
    <row r="461" spans="1:7">
      <c r="A461" s="84" t="s">
        <v>469</v>
      </c>
      <c r="B461" s="84">
        <v>24</v>
      </c>
      <c r="C461" s="84"/>
      <c r="D461" s="84">
        <v>53</v>
      </c>
      <c r="E461" s="84"/>
      <c r="F461" s="91"/>
      <c r="G461" s="84"/>
    </row>
    <row r="462" spans="1:7">
      <c r="A462" s="84" t="s">
        <v>470</v>
      </c>
      <c r="B462" s="84">
        <v>26</v>
      </c>
      <c r="C462" s="84"/>
      <c r="D462" s="84">
        <v>0</v>
      </c>
      <c r="E462" s="84"/>
      <c r="F462" s="91"/>
      <c r="G462" s="84"/>
    </row>
    <row r="463" spans="1:7">
      <c r="A463" s="84" t="s">
        <v>471</v>
      </c>
      <c r="B463" s="84">
        <v>43</v>
      </c>
      <c r="C463" s="84"/>
      <c r="D463" s="84">
        <v>0</v>
      </c>
      <c r="E463" s="84"/>
      <c r="F463" s="91"/>
      <c r="G463" s="84"/>
    </row>
    <row r="464" spans="1:7">
      <c r="A464" s="84" t="s">
        <v>472</v>
      </c>
      <c r="B464" s="84">
        <v>2145</v>
      </c>
      <c r="C464" s="84"/>
      <c r="D464" s="84">
        <v>2352</v>
      </c>
      <c r="E464" s="84"/>
      <c r="F464" s="91"/>
      <c r="G464" s="84"/>
    </row>
    <row r="465" spans="1:7">
      <c r="A465" s="84" t="s">
        <v>473</v>
      </c>
      <c r="B465" s="84">
        <v>291</v>
      </c>
      <c r="C465" s="84"/>
      <c r="D465" s="84">
        <v>330</v>
      </c>
      <c r="E465" s="84"/>
      <c r="F465" s="91"/>
      <c r="G465" s="84"/>
    </row>
    <row r="466" spans="1:7">
      <c r="A466" s="84" t="s">
        <v>474</v>
      </c>
      <c r="B466" s="84">
        <v>4132</v>
      </c>
      <c r="C466" s="84"/>
      <c r="D466" s="84">
        <v>6014</v>
      </c>
      <c r="E466" s="84"/>
      <c r="F466" s="91"/>
      <c r="G466" s="84"/>
    </row>
    <row r="467" spans="1:7">
      <c r="A467" s="84" t="s">
        <v>433</v>
      </c>
      <c r="B467" s="84">
        <v>391</v>
      </c>
      <c r="C467" s="84"/>
      <c r="D467" s="84">
        <v>377</v>
      </c>
      <c r="E467" s="84"/>
      <c r="F467" s="91"/>
      <c r="G467" s="84"/>
    </row>
    <row r="468" spans="1:7">
      <c r="A468" s="84" t="s">
        <v>434</v>
      </c>
      <c r="B468" s="84">
        <v>5</v>
      </c>
      <c r="C468" s="84"/>
      <c r="D468" s="84">
        <v>15</v>
      </c>
      <c r="E468" s="84"/>
      <c r="F468" s="91"/>
      <c r="G468" s="84"/>
    </row>
    <row r="469" spans="1:7">
      <c r="A469" s="84" t="s">
        <v>475</v>
      </c>
      <c r="B469" s="84">
        <v>1743</v>
      </c>
      <c r="C469" s="84"/>
      <c r="D469" s="84">
        <v>1850</v>
      </c>
      <c r="E469" s="84"/>
      <c r="F469" s="91"/>
      <c r="G469" s="84"/>
    </row>
    <row r="470" spans="1:7">
      <c r="A470" s="84" t="s">
        <v>476</v>
      </c>
      <c r="B470" s="84">
        <v>500</v>
      </c>
      <c r="C470" s="84"/>
      <c r="D470" s="84">
        <v>722</v>
      </c>
      <c r="E470" s="84"/>
      <c r="F470" s="91"/>
      <c r="G470" s="84"/>
    </row>
    <row r="471" spans="1:7">
      <c r="A471" s="84" t="s">
        <v>477</v>
      </c>
      <c r="B471" s="84">
        <v>472</v>
      </c>
      <c r="C471" s="84"/>
      <c r="D471" s="84">
        <v>80</v>
      </c>
      <c r="E471" s="84"/>
      <c r="F471" s="91"/>
      <c r="G471" s="84"/>
    </row>
    <row r="472" spans="1:7">
      <c r="A472" s="84" t="s">
        <v>478</v>
      </c>
      <c r="B472" s="84">
        <v>6</v>
      </c>
      <c r="C472" s="84"/>
      <c r="D472" s="84">
        <v>6</v>
      </c>
      <c r="E472" s="84"/>
      <c r="F472" s="91"/>
      <c r="G472" s="84"/>
    </row>
    <row r="473" spans="1:7">
      <c r="A473" s="84" t="s">
        <v>479</v>
      </c>
      <c r="B473" s="84">
        <v>5</v>
      </c>
      <c r="C473" s="84"/>
      <c r="D473" s="84">
        <v>0</v>
      </c>
      <c r="E473" s="84"/>
      <c r="F473" s="91"/>
      <c r="G473" s="84"/>
    </row>
    <row r="474" spans="1:7">
      <c r="A474" s="84" t="s">
        <v>480</v>
      </c>
      <c r="B474" s="84">
        <v>416</v>
      </c>
      <c r="C474" s="84"/>
      <c r="D474" s="84">
        <v>559</v>
      </c>
      <c r="E474" s="84"/>
      <c r="F474" s="91"/>
      <c r="G474" s="84"/>
    </row>
    <row r="475" spans="1:7">
      <c r="A475" s="84" t="s">
        <v>481</v>
      </c>
      <c r="B475" s="84">
        <v>55</v>
      </c>
      <c r="C475" s="84"/>
      <c r="D475" s="84">
        <v>53</v>
      </c>
      <c r="E475" s="84"/>
      <c r="F475" s="91"/>
      <c r="G475" s="84"/>
    </row>
    <row r="476" spans="1:7">
      <c r="A476" s="84" t="s">
        <v>482</v>
      </c>
      <c r="B476" s="84">
        <v>45</v>
      </c>
      <c r="C476" s="84"/>
      <c r="D476" s="84">
        <v>41</v>
      </c>
      <c r="E476" s="84"/>
      <c r="F476" s="91"/>
      <c r="G476" s="84"/>
    </row>
    <row r="477" spans="1:7">
      <c r="A477" s="84" t="s">
        <v>483</v>
      </c>
      <c r="B477" s="84">
        <v>483</v>
      </c>
      <c r="C477" s="84"/>
      <c r="D477" s="84">
        <v>1410</v>
      </c>
      <c r="E477" s="84"/>
      <c r="F477" s="91"/>
      <c r="G477" s="84"/>
    </row>
    <row r="478" spans="1:7">
      <c r="A478" s="84" t="s">
        <v>484</v>
      </c>
      <c r="B478" s="84">
        <v>11</v>
      </c>
      <c r="C478" s="84"/>
      <c r="D478" s="84">
        <v>901</v>
      </c>
      <c r="E478" s="84"/>
      <c r="F478" s="91"/>
      <c r="G478" s="84"/>
    </row>
    <row r="479" spans="1:7">
      <c r="A479" s="84" t="s">
        <v>485</v>
      </c>
      <c r="B479" s="84">
        <v>18982</v>
      </c>
      <c r="C479" s="84"/>
      <c r="D479" s="84">
        <v>22797</v>
      </c>
      <c r="E479" s="84"/>
      <c r="F479" s="91"/>
      <c r="G479" s="84"/>
    </row>
    <row r="480" spans="1:7">
      <c r="A480" s="84" t="s">
        <v>486</v>
      </c>
      <c r="B480" s="84">
        <v>98</v>
      </c>
      <c r="C480" s="84"/>
      <c r="D480" s="84">
        <v>125</v>
      </c>
      <c r="E480" s="84"/>
      <c r="F480" s="91"/>
      <c r="G480" s="84"/>
    </row>
    <row r="481" spans="1:7">
      <c r="A481" s="84" t="s">
        <v>487</v>
      </c>
      <c r="B481" s="84">
        <v>18884</v>
      </c>
      <c r="C481" s="84"/>
      <c r="D481" s="84">
        <v>22672</v>
      </c>
      <c r="E481" s="84"/>
      <c r="F481" s="91"/>
      <c r="G481" s="84"/>
    </row>
    <row r="482" spans="1:7">
      <c r="A482" s="84" t="s">
        <v>488</v>
      </c>
      <c r="B482" s="84">
        <v>247</v>
      </c>
      <c r="C482" s="84"/>
      <c r="D482" s="84">
        <v>485</v>
      </c>
      <c r="E482" s="84"/>
      <c r="F482" s="91"/>
      <c r="G482" s="84"/>
    </row>
    <row r="483" spans="1:7">
      <c r="A483" s="84" t="s">
        <v>489</v>
      </c>
      <c r="B483" s="84">
        <v>441</v>
      </c>
      <c r="C483" s="84"/>
      <c r="D483" s="84">
        <v>435</v>
      </c>
      <c r="E483" s="84"/>
      <c r="F483" s="91"/>
      <c r="G483" s="84"/>
    </row>
    <row r="484" spans="1:7">
      <c r="A484" s="84" t="s">
        <v>490</v>
      </c>
      <c r="B484" s="84">
        <v>-8</v>
      </c>
      <c r="C484" s="84"/>
      <c r="D484" s="84">
        <v>50</v>
      </c>
      <c r="E484" s="84"/>
      <c r="F484" s="91"/>
      <c r="G484" s="84"/>
    </row>
    <row r="485" spans="1:7">
      <c r="A485" s="84" t="s">
        <v>491</v>
      </c>
      <c r="B485" s="84">
        <v>-186</v>
      </c>
      <c r="C485" s="84"/>
      <c r="D485" s="84">
        <v>0</v>
      </c>
      <c r="E485" s="84"/>
      <c r="F485" s="91"/>
      <c r="G485" s="84"/>
    </row>
    <row r="486" spans="1:7">
      <c r="A486" s="84" t="s">
        <v>492</v>
      </c>
      <c r="B486" s="84">
        <v>1000</v>
      </c>
      <c r="C486" s="84"/>
      <c r="D486" s="84">
        <v>2600</v>
      </c>
      <c r="E486" s="84"/>
      <c r="F486" s="91"/>
      <c r="G486" s="84"/>
    </row>
    <row r="487" spans="1:7">
      <c r="A487" s="84" t="s">
        <v>493</v>
      </c>
      <c r="B487" s="84">
        <v>1000</v>
      </c>
      <c r="C487" s="84"/>
      <c r="D487" s="84">
        <v>1000</v>
      </c>
      <c r="E487" s="84"/>
      <c r="F487" s="91"/>
      <c r="G487" s="84"/>
    </row>
    <row r="488" spans="1:7">
      <c r="A488" s="84" t="s">
        <v>494</v>
      </c>
      <c r="B488" s="84">
        <v>0</v>
      </c>
      <c r="C488" s="84"/>
      <c r="D488" s="84">
        <v>1000</v>
      </c>
      <c r="E488" s="84"/>
      <c r="F488" s="91"/>
      <c r="G488" s="84"/>
    </row>
    <row r="489" spans="1:7">
      <c r="A489" s="84" t="s">
        <v>495</v>
      </c>
      <c r="B489" s="84">
        <v>0</v>
      </c>
      <c r="C489" s="84"/>
      <c r="D489" s="84">
        <v>600</v>
      </c>
      <c r="E489" s="84"/>
      <c r="F489" s="91"/>
      <c r="G489" s="84"/>
    </row>
    <row r="490" spans="1:7">
      <c r="A490" s="84" t="s">
        <v>496</v>
      </c>
      <c r="B490" s="84">
        <v>1303</v>
      </c>
      <c r="C490" s="84"/>
      <c r="D490" s="84">
        <v>714</v>
      </c>
      <c r="E490" s="84"/>
      <c r="F490" s="91"/>
      <c r="G490" s="84"/>
    </row>
    <row r="491" spans="1:7">
      <c r="A491" s="84" t="s">
        <v>497</v>
      </c>
      <c r="B491" s="84">
        <v>347</v>
      </c>
      <c r="C491" s="84"/>
      <c r="D491" s="84">
        <v>0</v>
      </c>
      <c r="E491" s="84"/>
      <c r="F491" s="91"/>
      <c r="G491" s="84"/>
    </row>
    <row r="492" spans="1:7">
      <c r="A492" s="84" t="s">
        <v>498</v>
      </c>
      <c r="B492" s="84">
        <v>40</v>
      </c>
      <c r="C492" s="84"/>
      <c r="D492" s="84">
        <v>0</v>
      </c>
      <c r="E492" s="84"/>
      <c r="F492" s="91"/>
      <c r="G492" s="84"/>
    </row>
    <row r="493" spans="1:7">
      <c r="A493" s="84" t="s">
        <v>499</v>
      </c>
      <c r="B493" s="84">
        <v>596</v>
      </c>
      <c r="C493" s="84"/>
      <c r="D493" s="84">
        <v>546</v>
      </c>
      <c r="E493" s="84"/>
      <c r="F493" s="91"/>
      <c r="G493" s="84"/>
    </row>
    <row r="494" spans="1:7">
      <c r="A494" s="84" t="s">
        <v>500</v>
      </c>
      <c r="B494" s="84">
        <v>320</v>
      </c>
      <c r="C494" s="84"/>
      <c r="D494" s="84">
        <v>58</v>
      </c>
      <c r="E494" s="84"/>
      <c r="F494" s="91"/>
      <c r="G494" s="84"/>
    </row>
    <row r="495" spans="1:7">
      <c r="A495" s="84" t="s">
        <v>501</v>
      </c>
      <c r="B495" s="84">
        <v>0</v>
      </c>
      <c r="C495" s="84"/>
      <c r="D495" s="84">
        <v>110</v>
      </c>
      <c r="E495" s="84"/>
      <c r="F495" s="91"/>
      <c r="G495" s="84"/>
    </row>
    <row r="496" spans="1:7">
      <c r="A496" s="84" t="s">
        <v>502</v>
      </c>
      <c r="B496" s="84">
        <v>3024</v>
      </c>
      <c r="C496" s="84"/>
      <c r="D496" s="84">
        <v>110</v>
      </c>
      <c r="E496" s="84"/>
      <c r="F496" s="91"/>
      <c r="G496" s="84"/>
    </row>
    <row r="497" spans="1:7">
      <c r="A497" s="84" t="s">
        <v>503</v>
      </c>
      <c r="B497" s="84">
        <v>2680</v>
      </c>
      <c r="C497" s="84"/>
      <c r="D497" s="84">
        <v>0</v>
      </c>
      <c r="E497" s="84"/>
      <c r="F497" s="91"/>
      <c r="G497" s="84"/>
    </row>
    <row r="498" spans="1:7">
      <c r="A498" s="84" t="s">
        <v>504</v>
      </c>
      <c r="B498" s="84">
        <v>344</v>
      </c>
      <c r="C498" s="84"/>
      <c r="D498" s="84">
        <v>110</v>
      </c>
      <c r="E498" s="84"/>
      <c r="F498" s="91"/>
      <c r="G498" s="84"/>
    </row>
    <row r="499" spans="1:7">
      <c r="A499" s="84" t="s">
        <v>505</v>
      </c>
      <c r="B499" s="84">
        <v>37369</v>
      </c>
      <c r="C499" s="84">
        <v>22757</v>
      </c>
      <c r="D499" s="84">
        <v>41998</v>
      </c>
      <c r="E499" s="84">
        <v>25129</v>
      </c>
      <c r="F499" s="91">
        <f>E499/C499*100-100</f>
        <v>10.423166498220326</v>
      </c>
      <c r="G499" s="84"/>
    </row>
    <row r="500" spans="1:7">
      <c r="A500" s="84" t="s">
        <v>506</v>
      </c>
      <c r="B500" s="84">
        <v>16581</v>
      </c>
      <c r="C500" s="84"/>
      <c r="D500" s="84">
        <v>17229</v>
      </c>
      <c r="E500" s="84"/>
      <c r="F500" s="91"/>
      <c r="G500" s="84"/>
    </row>
    <row r="501" spans="1:7">
      <c r="A501" s="84" t="s">
        <v>433</v>
      </c>
      <c r="B501" s="84">
        <v>280</v>
      </c>
      <c r="C501" s="84"/>
      <c r="D501" s="84">
        <v>303</v>
      </c>
      <c r="E501" s="84"/>
      <c r="F501" s="91"/>
      <c r="G501" s="84"/>
    </row>
    <row r="502" spans="1:7">
      <c r="A502" s="84" t="s">
        <v>434</v>
      </c>
      <c r="B502" s="84">
        <v>1005</v>
      </c>
      <c r="C502" s="84"/>
      <c r="D502" s="84">
        <v>0</v>
      </c>
      <c r="E502" s="84"/>
      <c r="F502" s="91"/>
      <c r="G502" s="84"/>
    </row>
    <row r="503" spans="1:7">
      <c r="A503" s="84" t="s">
        <v>507</v>
      </c>
      <c r="B503" s="84">
        <v>8000</v>
      </c>
      <c r="C503" s="84"/>
      <c r="D503" s="84">
        <v>8900</v>
      </c>
      <c r="E503" s="84"/>
      <c r="F503" s="91"/>
      <c r="G503" s="84"/>
    </row>
    <row r="504" spans="1:7">
      <c r="A504" s="84" t="s">
        <v>508</v>
      </c>
      <c r="B504" s="84">
        <v>610</v>
      </c>
      <c r="C504" s="84"/>
      <c r="D504" s="84">
        <v>500</v>
      </c>
      <c r="E504" s="84"/>
      <c r="F504" s="91"/>
      <c r="G504" s="84"/>
    </row>
    <row r="505" spans="1:7">
      <c r="A505" s="84" t="s">
        <v>509</v>
      </c>
      <c r="B505" s="84">
        <v>2282</v>
      </c>
      <c r="C505" s="84"/>
      <c r="D505" s="84">
        <v>2389</v>
      </c>
      <c r="E505" s="84"/>
      <c r="F505" s="91"/>
      <c r="G505" s="84"/>
    </row>
    <row r="506" spans="1:7">
      <c r="A506" s="84" t="s">
        <v>510</v>
      </c>
      <c r="B506" s="84">
        <v>4404</v>
      </c>
      <c r="C506" s="84"/>
      <c r="D506" s="84">
        <v>5137</v>
      </c>
      <c r="E506" s="84"/>
      <c r="F506" s="91"/>
      <c r="G506" s="84"/>
    </row>
    <row r="507" spans="1:7">
      <c r="A507" s="84" t="s">
        <v>511</v>
      </c>
      <c r="B507" s="84">
        <v>0</v>
      </c>
      <c r="C507" s="84"/>
      <c r="D507" s="84">
        <v>7705</v>
      </c>
      <c r="E507" s="84"/>
      <c r="F507" s="91"/>
      <c r="G507" s="84"/>
    </row>
    <row r="508" spans="1:7">
      <c r="A508" s="84" t="s">
        <v>512</v>
      </c>
      <c r="B508" s="84">
        <v>0</v>
      </c>
      <c r="C508" s="84"/>
      <c r="D508" s="84">
        <v>7695</v>
      </c>
      <c r="E508" s="84"/>
      <c r="F508" s="91"/>
      <c r="G508" s="84"/>
    </row>
    <row r="509" spans="1:7">
      <c r="A509" s="84" t="s">
        <v>513</v>
      </c>
      <c r="B509" s="84">
        <v>0</v>
      </c>
      <c r="C509" s="84"/>
      <c r="D509" s="84">
        <v>10</v>
      </c>
      <c r="E509" s="84"/>
      <c r="F509" s="91"/>
      <c r="G509" s="84"/>
    </row>
    <row r="510" spans="1:7">
      <c r="A510" s="84" t="s">
        <v>514</v>
      </c>
      <c r="B510" s="84">
        <v>15967</v>
      </c>
      <c r="C510" s="84"/>
      <c r="D510" s="84">
        <v>15000</v>
      </c>
      <c r="E510" s="84"/>
      <c r="F510" s="91"/>
      <c r="G510" s="84"/>
    </row>
    <row r="511" spans="1:7">
      <c r="A511" s="84" t="s">
        <v>515</v>
      </c>
      <c r="B511" s="84">
        <v>967</v>
      </c>
      <c r="C511" s="84"/>
      <c r="D511" s="84">
        <v>0</v>
      </c>
      <c r="E511" s="84"/>
      <c r="F511" s="91"/>
      <c r="G511" s="84"/>
    </row>
    <row r="512" spans="1:7">
      <c r="A512" s="84" t="s">
        <v>516</v>
      </c>
      <c r="B512" s="84">
        <v>15000</v>
      </c>
      <c r="C512" s="84"/>
      <c r="D512" s="84">
        <v>15000</v>
      </c>
      <c r="E512" s="84"/>
      <c r="F512" s="91"/>
      <c r="G512" s="84"/>
    </row>
    <row r="513" spans="1:7">
      <c r="A513" s="84" t="s">
        <v>517</v>
      </c>
      <c r="B513" s="84">
        <v>1671</v>
      </c>
      <c r="C513" s="84"/>
      <c r="D513" s="84">
        <v>0</v>
      </c>
      <c r="E513" s="84"/>
      <c r="F513" s="91"/>
      <c r="G513" s="84"/>
    </row>
    <row r="514" spans="1:7">
      <c r="A514" s="84" t="s">
        <v>518</v>
      </c>
      <c r="B514" s="84">
        <v>656</v>
      </c>
      <c r="C514" s="84"/>
      <c r="D514" s="84">
        <v>0</v>
      </c>
      <c r="E514" s="84"/>
      <c r="F514" s="91"/>
      <c r="G514" s="84"/>
    </row>
    <row r="515" spans="1:7">
      <c r="A515" s="84" t="s">
        <v>519</v>
      </c>
      <c r="B515" s="84">
        <v>1015</v>
      </c>
      <c r="C515" s="84"/>
      <c r="D515" s="84">
        <v>0</v>
      </c>
      <c r="E515" s="84"/>
      <c r="F515" s="91"/>
      <c r="G515" s="84"/>
    </row>
    <row r="516" spans="1:7">
      <c r="A516" s="84" t="s">
        <v>520</v>
      </c>
      <c r="B516" s="84">
        <v>1500</v>
      </c>
      <c r="C516" s="84"/>
      <c r="D516" s="84">
        <v>0</v>
      </c>
      <c r="E516" s="84"/>
      <c r="F516" s="91"/>
      <c r="G516" s="84"/>
    </row>
    <row r="517" spans="1:7">
      <c r="A517" s="84" t="s">
        <v>521</v>
      </c>
      <c r="B517" s="84">
        <v>1500</v>
      </c>
      <c r="C517" s="84"/>
      <c r="D517" s="84">
        <v>0</v>
      </c>
      <c r="E517" s="84"/>
      <c r="F517" s="91"/>
      <c r="G517" s="84"/>
    </row>
    <row r="518" spans="1:7">
      <c r="A518" s="84" t="s">
        <v>522</v>
      </c>
      <c r="B518" s="84">
        <v>1650</v>
      </c>
      <c r="C518" s="84"/>
      <c r="D518" s="84">
        <v>2064</v>
      </c>
      <c r="E518" s="84"/>
      <c r="F518" s="91"/>
      <c r="G518" s="84"/>
    </row>
    <row r="519" spans="1:7">
      <c r="A519" s="84" t="s">
        <v>523</v>
      </c>
      <c r="B519" s="84">
        <v>1650</v>
      </c>
      <c r="C519" s="84"/>
      <c r="D519" s="84">
        <v>1750</v>
      </c>
      <c r="E519" s="84"/>
      <c r="F519" s="91"/>
      <c r="G519" s="84"/>
    </row>
    <row r="520" spans="1:7">
      <c r="A520" s="84" t="s">
        <v>524</v>
      </c>
      <c r="B520" s="84">
        <v>0</v>
      </c>
      <c r="C520" s="84"/>
      <c r="D520" s="84">
        <v>314</v>
      </c>
      <c r="E520" s="84"/>
      <c r="F520" s="91"/>
      <c r="G520" s="84"/>
    </row>
    <row r="521" spans="1:7">
      <c r="A521" s="84" t="s">
        <v>525</v>
      </c>
      <c r="B521" s="84">
        <v>9001</v>
      </c>
      <c r="C521" s="84">
        <v>8776</v>
      </c>
      <c r="D521" s="84">
        <v>18437</v>
      </c>
      <c r="E521" s="84">
        <v>3191</v>
      </c>
      <c r="F521" s="91">
        <f>E521/C521*100-100</f>
        <v>-63.639471285323609</v>
      </c>
      <c r="G521" s="84"/>
    </row>
    <row r="522" spans="1:7">
      <c r="A522" s="84" t="s">
        <v>526</v>
      </c>
      <c r="B522" s="84">
        <v>378</v>
      </c>
      <c r="C522" s="84"/>
      <c r="D522" s="84">
        <v>376</v>
      </c>
      <c r="E522" s="84"/>
      <c r="F522" s="91"/>
      <c r="G522" s="84"/>
    </row>
    <row r="523" spans="1:7">
      <c r="A523" s="84" t="s">
        <v>433</v>
      </c>
      <c r="B523" s="84">
        <v>270</v>
      </c>
      <c r="C523" s="84"/>
      <c r="D523" s="84">
        <v>271</v>
      </c>
      <c r="E523" s="84"/>
      <c r="F523" s="91"/>
      <c r="G523" s="84"/>
    </row>
    <row r="524" spans="1:7">
      <c r="A524" s="84" t="s">
        <v>434</v>
      </c>
      <c r="B524" s="84">
        <v>60</v>
      </c>
      <c r="C524" s="84"/>
      <c r="D524" s="84">
        <v>54</v>
      </c>
      <c r="E524" s="84"/>
      <c r="F524" s="91"/>
      <c r="G524" s="84"/>
    </row>
    <row r="525" spans="1:7">
      <c r="A525" s="84" t="s">
        <v>527</v>
      </c>
      <c r="B525" s="84">
        <v>48</v>
      </c>
      <c r="C525" s="84"/>
      <c r="D525" s="84">
        <v>51</v>
      </c>
      <c r="E525" s="84"/>
      <c r="F525" s="91"/>
      <c r="G525" s="84"/>
    </row>
    <row r="526" spans="1:7">
      <c r="A526" s="84" t="s">
        <v>528</v>
      </c>
      <c r="B526" s="84">
        <v>2138</v>
      </c>
      <c r="C526" s="84"/>
      <c r="D526" s="84">
        <v>1767</v>
      </c>
      <c r="E526" s="84"/>
      <c r="F526" s="91"/>
      <c r="G526" s="84"/>
    </row>
    <row r="527" spans="1:7">
      <c r="A527" s="84" t="s">
        <v>433</v>
      </c>
      <c r="B527" s="84">
        <v>602</v>
      </c>
      <c r="C527" s="84"/>
      <c r="D527" s="84">
        <v>627</v>
      </c>
      <c r="E527" s="84"/>
      <c r="F527" s="91"/>
      <c r="G527" s="84"/>
    </row>
    <row r="528" spans="1:7">
      <c r="A528" s="84" t="s">
        <v>434</v>
      </c>
      <c r="B528" s="84">
        <v>139</v>
      </c>
      <c r="C528" s="84"/>
      <c r="D528" s="84">
        <v>125</v>
      </c>
      <c r="E528" s="84"/>
      <c r="F528" s="91"/>
      <c r="G528" s="84"/>
    </row>
    <row r="529" spans="1:7">
      <c r="A529" s="84" t="s">
        <v>529</v>
      </c>
      <c r="B529" s="84">
        <v>162</v>
      </c>
      <c r="C529" s="84"/>
      <c r="D529" s="84">
        <v>0</v>
      </c>
      <c r="E529" s="84"/>
      <c r="F529" s="91"/>
      <c r="G529" s="84"/>
    </row>
    <row r="530" spans="1:7">
      <c r="A530" s="84" t="s">
        <v>530</v>
      </c>
      <c r="B530" s="84">
        <v>1235</v>
      </c>
      <c r="C530" s="84"/>
      <c r="D530" s="84">
        <v>1015</v>
      </c>
      <c r="E530" s="84"/>
      <c r="F530" s="91"/>
      <c r="G530" s="84"/>
    </row>
    <row r="531" spans="1:7">
      <c r="A531" s="84" t="s">
        <v>531</v>
      </c>
      <c r="B531" s="84">
        <v>4737</v>
      </c>
      <c r="C531" s="84"/>
      <c r="D531" s="84">
        <v>165</v>
      </c>
      <c r="E531" s="84"/>
      <c r="F531" s="91"/>
      <c r="G531" s="84"/>
    </row>
    <row r="532" spans="1:7">
      <c r="A532" s="84" t="s">
        <v>433</v>
      </c>
      <c r="B532" s="84">
        <v>777</v>
      </c>
      <c r="C532" s="84"/>
      <c r="D532" s="84">
        <v>0</v>
      </c>
      <c r="E532" s="84"/>
      <c r="F532" s="91"/>
      <c r="G532" s="84"/>
    </row>
    <row r="533" spans="1:7">
      <c r="A533" s="84" t="s">
        <v>434</v>
      </c>
      <c r="B533" s="84">
        <v>167</v>
      </c>
      <c r="C533" s="84"/>
      <c r="D533" s="84">
        <v>0</v>
      </c>
      <c r="E533" s="84"/>
      <c r="F533" s="91"/>
      <c r="G533" s="84"/>
    </row>
    <row r="534" spans="1:7">
      <c r="A534" s="84" t="s">
        <v>532</v>
      </c>
      <c r="B534" s="84">
        <v>316</v>
      </c>
      <c r="C534" s="84"/>
      <c r="D534" s="84">
        <v>0</v>
      </c>
      <c r="E534" s="84"/>
      <c r="F534" s="91"/>
      <c r="G534" s="84"/>
    </row>
    <row r="535" spans="1:7">
      <c r="A535" s="84" t="s">
        <v>533</v>
      </c>
      <c r="B535" s="84">
        <v>2478</v>
      </c>
      <c r="C535" s="84"/>
      <c r="D535" s="84">
        <v>165</v>
      </c>
      <c r="E535" s="84"/>
      <c r="F535" s="91"/>
      <c r="G535" s="84"/>
    </row>
    <row r="536" spans="1:7">
      <c r="A536" s="84" t="s">
        <v>534</v>
      </c>
      <c r="B536" s="84">
        <v>999</v>
      </c>
      <c r="C536" s="84"/>
      <c r="D536" s="84">
        <v>0</v>
      </c>
      <c r="E536" s="84"/>
      <c r="F536" s="91"/>
      <c r="G536" s="84"/>
    </row>
    <row r="537" spans="1:7">
      <c r="A537" s="84" t="s">
        <v>535</v>
      </c>
      <c r="B537" s="84">
        <v>1231</v>
      </c>
      <c r="C537" s="84"/>
      <c r="D537" s="84">
        <v>525</v>
      </c>
      <c r="E537" s="84"/>
      <c r="F537" s="91"/>
      <c r="G537" s="84"/>
    </row>
    <row r="538" spans="1:7">
      <c r="A538" s="84" t="s">
        <v>433</v>
      </c>
      <c r="B538" s="84">
        <v>51</v>
      </c>
      <c r="C538" s="84"/>
      <c r="D538" s="84">
        <v>56</v>
      </c>
      <c r="E538" s="84"/>
      <c r="F538" s="91"/>
      <c r="G538" s="84"/>
    </row>
    <row r="539" spans="1:7">
      <c r="A539" s="84" t="s">
        <v>434</v>
      </c>
      <c r="B539" s="84">
        <v>5</v>
      </c>
      <c r="C539" s="84"/>
      <c r="D539" s="84">
        <v>5</v>
      </c>
      <c r="E539" s="84"/>
      <c r="F539" s="91"/>
      <c r="G539" s="84"/>
    </row>
    <row r="540" spans="1:7">
      <c r="A540" s="84" t="s">
        <v>536</v>
      </c>
      <c r="B540" s="84">
        <v>1175</v>
      </c>
      <c r="C540" s="84"/>
      <c r="D540" s="84">
        <v>464</v>
      </c>
      <c r="E540" s="84"/>
      <c r="F540" s="91"/>
      <c r="G540" s="84"/>
    </row>
    <row r="541" spans="1:7">
      <c r="A541" s="84" t="s">
        <v>537</v>
      </c>
      <c r="B541" s="84">
        <v>517</v>
      </c>
      <c r="C541" s="84"/>
      <c r="D541" s="84">
        <v>15604</v>
      </c>
      <c r="E541" s="84"/>
      <c r="F541" s="91"/>
      <c r="G541" s="84"/>
    </row>
    <row r="542" spans="1:7">
      <c r="A542" s="84" t="s">
        <v>433</v>
      </c>
      <c r="B542" s="84">
        <v>302</v>
      </c>
      <c r="C542" s="84"/>
      <c r="D542" s="84">
        <v>279</v>
      </c>
      <c r="E542" s="84"/>
      <c r="F542" s="91"/>
      <c r="G542" s="84"/>
    </row>
    <row r="543" spans="1:7">
      <c r="A543" s="84" t="s">
        <v>434</v>
      </c>
      <c r="B543" s="84">
        <v>15</v>
      </c>
      <c r="C543" s="84"/>
      <c r="D543" s="84">
        <v>19</v>
      </c>
      <c r="E543" s="84"/>
      <c r="F543" s="91"/>
      <c r="G543" s="84"/>
    </row>
    <row r="544" spans="1:7">
      <c r="A544" s="84" t="s">
        <v>538</v>
      </c>
      <c r="B544" s="84">
        <v>60</v>
      </c>
      <c r="C544" s="84"/>
      <c r="D544" s="84">
        <v>15000</v>
      </c>
      <c r="E544" s="84"/>
      <c r="F544" s="91"/>
      <c r="G544" s="84"/>
    </row>
    <row r="545" spans="1:7">
      <c r="A545" s="84" t="s">
        <v>539</v>
      </c>
      <c r="B545" s="84">
        <v>140</v>
      </c>
      <c r="C545" s="84"/>
      <c r="D545" s="84">
        <v>306</v>
      </c>
      <c r="E545" s="84"/>
      <c r="F545" s="91"/>
      <c r="G545" s="84"/>
    </row>
    <row r="546" spans="1:7">
      <c r="A546" s="84" t="s">
        <v>540</v>
      </c>
      <c r="B546" s="84">
        <v>2667</v>
      </c>
      <c r="C546" s="84">
        <v>1937</v>
      </c>
      <c r="D546" s="84">
        <f>3612+500</f>
        <v>4112</v>
      </c>
      <c r="E546" s="84">
        <v>3039</v>
      </c>
      <c r="F546" s="91">
        <f>E546/C546*100-100</f>
        <v>56.892101187403199</v>
      </c>
      <c r="G546" s="84"/>
    </row>
    <row r="547" spans="1:7">
      <c r="A547" s="84" t="s">
        <v>541</v>
      </c>
      <c r="B547" s="84">
        <v>772</v>
      </c>
      <c r="C547" s="84"/>
      <c r="D547" s="84">
        <v>479</v>
      </c>
      <c r="E547" s="84"/>
      <c r="F547" s="91"/>
      <c r="G547" s="84"/>
    </row>
    <row r="548" spans="1:7">
      <c r="A548" s="84" t="s">
        <v>433</v>
      </c>
      <c r="B548" s="84">
        <v>223</v>
      </c>
      <c r="C548" s="84"/>
      <c r="D548" s="84">
        <v>231</v>
      </c>
      <c r="E548" s="84"/>
      <c r="F548" s="91"/>
      <c r="G548" s="84"/>
    </row>
    <row r="549" spans="1:7">
      <c r="A549" s="84" t="s">
        <v>434</v>
      </c>
      <c r="B549" s="84">
        <v>20</v>
      </c>
      <c r="C549" s="84"/>
      <c r="D549" s="84">
        <v>15</v>
      </c>
      <c r="E549" s="84"/>
      <c r="F549" s="91"/>
      <c r="G549" s="84"/>
    </row>
    <row r="550" spans="1:7">
      <c r="A550" s="84" t="s">
        <v>542</v>
      </c>
      <c r="B550" s="84">
        <v>529</v>
      </c>
      <c r="C550" s="84"/>
      <c r="D550" s="84">
        <v>233</v>
      </c>
      <c r="E550" s="84"/>
      <c r="F550" s="91"/>
      <c r="G550" s="84"/>
    </row>
    <row r="551" spans="1:7">
      <c r="A551" s="84" t="s">
        <v>543</v>
      </c>
      <c r="B551" s="84">
        <v>1375</v>
      </c>
      <c r="C551" s="84"/>
      <c r="D551" s="84">
        <f>2613+500</f>
        <v>3113</v>
      </c>
      <c r="E551" s="84"/>
      <c r="F551" s="91"/>
      <c r="G551" s="84"/>
    </row>
    <row r="552" spans="1:7">
      <c r="A552" s="84" t="s">
        <v>433</v>
      </c>
      <c r="B552" s="84">
        <v>242</v>
      </c>
      <c r="C552" s="84"/>
      <c r="D552" s="84">
        <v>0</v>
      </c>
      <c r="E552" s="84"/>
      <c r="F552" s="91"/>
      <c r="G552" s="84"/>
    </row>
    <row r="553" spans="1:7">
      <c r="A553" s="84" t="s">
        <v>434</v>
      </c>
      <c r="B553" s="84">
        <v>18</v>
      </c>
      <c r="C553" s="84"/>
      <c r="D553" s="84">
        <v>0</v>
      </c>
      <c r="E553" s="84"/>
      <c r="F553" s="91"/>
      <c r="G553" s="84"/>
    </row>
    <row r="554" spans="1:7">
      <c r="A554" s="84" t="s">
        <v>544</v>
      </c>
      <c r="B554" s="84">
        <v>968</v>
      </c>
      <c r="C554" s="84"/>
      <c r="D554" s="84">
        <f>2503+500</f>
        <v>3003</v>
      </c>
      <c r="E554" s="84"/>
      <c r="F554" s="91"/>
      <c r="G554" s="84"/>
    </row>
    <row r="555" spans="1:7">
      <c r="A555" s="84" t="s">
        <v>545</v>
      </c>
      <c r="B555" s="84">
        <v>40</v>
      </c>
      <c r="C555" s="84"/>
      <c r="D555" s="84">
        <v>34</v>
      </c>
      <c r="E555" s="84"/>
      <c r="F555" s="91"/>
      <c r="G555" s="84"/>
    </row>
    <row r="556" spans="1:7">
      <c r="A556" s="84" t="s">
        <v>546</v>
      </c>
      <c r="B556" s="84">
        <v>107</v>
      </c>
      <c r="C556" s="84"/>
      <c r="D556" s="84">
        <v>76</v>
      </c>
      <c r="E556" s="84"/>
      <c r="F556" s="91"/>
      <c r="G556" s="84"/>
    </row>
    <row r="557" spans="1:7">
      <c r="A557" s="84" t="s">
        <v>547</v>
      </c>
      <c r="B557" s="84">
        <v>520</v>
      </c>
      <c r="C557" s="84"/>
      <c r="D557" s="84">
        <v>520</v>
      </c>
      <c r="E557" s="84"/>
      <c r="F557" s="91"/>
      <c r="G557" s="84"/>
    </row>
    <row r="558" spans="1:7">
      <c r="A558" s="84" t="s">
        <v>548</v>
      </c>
      <c r="B558" s="84">
        <v>520</v>
      </c>
      <c r="C558" s="84"/>
      <c r="D558" s="84">
        <v>520</v>
      </c>
      <c r="E558" s="84"/>
      <c r="F558" s="91"/>
      <c r="G558" s="84"/>
    </row>
    <row r="559" spans="1:7">
      <c r="A559" s="84" t="s">
        <v>549</v>
      </c>
      <c r="B559" s="84">
        <v>340</v>
      </c>
      <c r="C559" s="84">
        <v>340</v>
      </c>
      <c r="D559" s="84">
        <v>11135</v>
      </c>
      <c r="E559" s="84">
        <v>1135</v>
      </c>
      <c r="F559" s="91">
        <f>E559/C559*100-100</f>
        <v>233.8235294117647</v>
      </c>
      <c r="G559" s="84"/>
    </row>
    <row r="560" spans="1:7">
      <c r="A560" s="84" t="s">
        <v>550</v>
      </c>
      <c r="B560" s="84">
        <v>0</v>
      </c>
      <c r="C560" s="84"/>
      <c r="D560" s="84">
        <v>10800</v>
      </c>
      <c r="E560" s="84"/>
      <c r="F560" s="91"/>
      <c r="G560" s="84"/>
    </row>
    <row r="561" spans="1:7">
      <c r="A561" s="84" t="s">
        <v>551</v>
      </c>
      <c r="B561" s="84">
        <v>0</v>
      </c>
      <c r="C561" s="84"/>
      <c r="D561" s="84">
        <v>10000</v>
      </c>
      <c r="E561" s="84"/>
      <c r="F561" s="91"/>
      <c r="G561" s="84"/>
    </row>
    <row r="562" spans="1:7">
      <c r="A562" s="84" t="s">
        <v>552</v>
      </c>
      <c r="B562" s="84">
        <v>0</v>
      </c>
      <c r="C562" s="84"/>
      <c r="D562" s="84">
        <v>800</v>
      </c>
      <c r="E562" s="84"/>
      <c r="F562" s="91"/>
      <c r="G562" s="84"/>
    </row>
    <row r="563" spans="1:7">
      <c r="A563" s="84" t="s">
        <v>553</v>
      </c>
      <c r="B563" s="84">
        <v>340</v>
      </c>
      <c r="C563" s="84"/>
      <c r="D563" s="84">
        <v>335</v>
      </c>
      <c r="E563" s="84"/>
      <c r="F563" s="91"/>
      <c r="G563" s="84"/>
    </row>
    <row r="564" spans="1:7">
      <c r="A564" s="84" t="s">
        <v>554</v>
      </c>
      <c r="B564" s="84">
        <v>0</v>
      </c>
      <c r="C564" s="84"/>
      <c r="D564" s="84">
        <v>0</v>
      </c>
      <c r="E564" s="84">
        <v>0</v>
      </c>
      <c r="F564" s="91"/>
      <c r="G564" s="84"/>
    </row>
    <row r="565" spans="1:7">
      <c r="A565" s="84" t="s">
        <v>555</v>
      </c>
      <c r="B565" s="84">
        <v>18248</v>
      </c>
      <c r="C565" s="84">
        <v>6052</v>
      </c>
      <c r="D565" s="84">
        <v>12522</v>
      </c>
      <c r="E565" s="84">
        <v>4875</v>
      </c>
      <c r="F565" s="91">
        <f>E565/C565*100-100</f>
        <v>-19.448116325181758</v>
      </c>
      <c r="G565" s="97" t="s">
        <v>101</v>
      </c>
    </row>
    <row r="566" spans="1:7">
      <c r="A566" s="84" t="s">
        <v>556</v>
      </c>
      <c r="B566" s="84">
        <v>16837</v>
      </c>
      <c r="C566" s="84"/>
      <c r="D566" s="84">
        <v>10333</v>
      </c>
      <c r="E566" s="84"/>
      <c r="F566" s="91"/>
      <c r="G566" s="84"/>
    </row>
    <row r="567" spans="1:7">
      <c r="A567" s="84" t="s">
        <v>433</v>
      </c>
      <c r="B567" s="84">
        <v>616</v>
      </c>
      <c r="C567" s="84"/>
      <c r="D567" s="84">
        <v>633</v>
      </c>
      <c r="E567" s="84"/>
      <c r="F567" s="91"/>
      <c r="G567" s="84"/>
    </row>
    <row r="568" spans="1:7">
      <c r="A568" s="84" t="s">
        <v>434</v>
      </c>
      <c r="B568" s="84">
        <v>6331</v>
      </c>
      <c r="C568" s="84"/>
      <c r="D568" s="84">
        <v>6331</v>
      </c>
      <c r="E568" s="84"/>
      <c r="F568" s="91"/>
      <c r="G568" s="84"/>
    </row>
    <row r="569" spans="1:7">
      <c r="A569" s="84" t="s">
        <v>557</v>
      </c>
      <c r="B569" s="84">
        <v>0</v>
      </c>
      <c r="C569" s="84"/>
      <c r="D569" s="84">
        <v>100</v>
      </c>
      <c r="E569" s="84"/>
      <c r="F569" s="91"/>
      <c r="G569" s="84"/>
    </row>
    <row r="570" spans="1:7">
      <c r="A570" s="84" t="s">
        <v>558</v>
      </c>
      <c r="B570" s="84">
        <v>0</v>
      </c>
      <c r="C570" s="84"/>
      <c r="D570" s="84">
        <v>300</v>
      </c>
      <c r="E570" s="84"/>
      <c r="F570" s="91"/>
      <c r="G570" s="84"/>
    </row>
    <row r="571" spans="1:7">
      <c r="A571" s="84" t="s">
        <v>559</v>
      </c>
      <c r="B571" s="84">
        <v>6893</v>
      </c>
      <c r="C571" s="84"/>
      <c r="D571" s="84">
        <v>0</v>
      </c>
      <c r="E571" s="84"/>
      <c r="F571" s="91"/>
      <c r="G571" s="84"/>
    </row>
    <row r="572" spans="1:7">
      <c r="A572" s="84" t="s">
        <v>560</v>
      </c>
      <c r="B572" s="84">
        <v>401</v>
      </c>
      <c r="C572" s="84"/>
      <c r="D572" s="84">
        <v>681</v>
      </c>
      <c r="E572" s="84"/>
      <c r="F572" s="91"/>
      <c r="G572" s="84"/>
    </row>
    <row r="573" spans="1:7">
      <c r="A573" s="84" t="s">
        <v>561</v>
      </c>
      <c r="B573" s="84">
        <v>113</v>
      </c>
      <c r="C573" s="84"/>
      <c r="D573" s="84">
        <v>100</v>
      </c>
      <c r="E573" s="84"/>
      <c r="F573" s="91"/>
      <c r="G573" s="84"/>
    </row>
    <row r="574" spans="1:7">
      <c r="A574" s="84" t="s">
        <v>448</v>
      </c>
      <c r="B574" s="84">
        <v>1774</v>
      </c>
      <c r="C574" s="84"/>
      <c r="D574" s="84">
        <v>1666</v>
      </c>
      <c r="E574" s="84"/>
      <c r="F574" s="91"/>
      <c r="G574" s="84"/>
    </row>
    <row r="575" spans="1:7">
      <c r="A575" s="84" t="s">
        <v>562</v>
      </c>
      <c r="B575" s="84">
        <v>709</v>
      </c>
      <c r="C575" s="84"/>
      <c r="D575" s="84">
        <v>522</v>
      </c>
      <c r="E575" s="84"/>
      <c r="F575" s="91"/>
      <c r="G575" s="84"/>
    </row>
    <row r="576" spans="1:7">
      <c r="A576" s="84" t="s">
        <v>563</v>
      </c>
      <c r="B576" s="84">
        <v>178</v>
      </c>
      <c r="C576" s="84"/>
      <c r="D576" s="84">
        <v>182</v>
      </c>
      <c r="E576" s="84"/>
      <c r="F576" s="91"/>
      <c r="G576" s="84"/>
    </row>
    <row r="577" spans="1:7">
      <c r="A577" s="84" t="s">
        <v>433</v>
      </c>
      <c r="B577" s="84">
        <v>173</v>
      </c>
      <c r="C577" s="84"/>
      <c r="D577" s="84">
        <v>177</v>
      </c>
      <c r="E577" s="84"/>
      <c r="F577" s="91"/>
      <c r="G577" s="84"/>
    </row>
    <row r="578" spans="1:7">
      <c r="A578" s="84" t="s">
        <v>564</v>
      </c>
      <c r="B578" s="84">
        <v>5</v>
      </c>
      <c r="C578" s="84"/>
      <c r="D578" s="84">
        <v>5</v>
      </c>
      <c r="E578" s="84"/>
      <c r="F578" s="91"/>
      <c r="G578" s="84"/>
    </row>
    <row r="579" spans="1:7">
      <c r="A579" s="84" t="s">
        <v>565</v>
      </c>
      <c r="B579" s="84">
        <v>192</v>
      </c>
      <c r="C579" s="84"/>
      <c r="D579" s="84">
        <v>0</v>
      </c>
      <c r="E579" s="84"/>
      <c r="F579" s="91"/>
      <c r="G579" s="84"/>
    </row>
    <row r="580" spans="1:7">
      <c r="A580" s="84" t="s">
        <v>433</v>
      </c>
      <c r="B580" s="84">
        <v>132</v>
      </c>
      <c r="C580" s="84"/>
      <c r="D580" s="84">
        <v>0</v>
      </c>
      <c r="E580" s="84"/>
      <c r="F580" s="91"/>
      <c r="G580" s="84"/>
    </row>
    <row r="581" spans="1:7">
      <c r="A581" s="84" t="s">
        <v>566</v>
      </c>
      <c r="B581" s="84">
        <v>20</v>
      </c>
      <c r="C581" s="84"/>
      <c r="D581" s="84">
        <v>0</v>
      </c>
      <c r="E581" s="84"/>
      <c r="F581" s="91"/>
      <c r="G581" s="84"/>
    </row>
    <row r="582" spans="1:7">
      <c r="A582" s="84" t="s">
        <v>567</v>
      </c>
      <c r="B582" s="84">
        <v>20</v>
      </c>
      <c r="C582" s="84"/>
      <c r="D582" s="84">
        <v>0</v>
      </c>
      <c r="E582" s="84"/>
      <c r="F582" s="91"/>
      <c r="G582" s="84"/>
    </row>
    <row r="583" spans="1:7">
      <c r="A583" s="84" t="s">
        <v>568</v>
      </c>
      <c r="B583" s="84">
        <v>20</v>
      </c>
      <c r="C583" s="84"/>
      <c r="D583" s="84">
        <v>0</v>
      </c>
      <c r="E583" s="84"/>
      <c r="F583" s="91"/>
      <c r="G583" s="84"/>
    </row>
    <row r="584" spans="1:7">
      <c r="A584" s="84" t="s">
        <v>569</v>
      </c>
      <c r="B584" s="84">
        <v>1041</v>
      </c>
      <c r="C584" s="84"/>
      <c r="D584" s="84">
        <v>732</v>
      </c>
      <c r="E584" s="84"/>
      <c r="F584" s="91"/>
      <c r="G584" s="84"/>
    </row>
    <row r="585" spans="1:7">
      <c r="A585" s="84" t="s">
        <v>570</v>
      </c>
      <c r="B585" s="84">
        <v>0</v>
      </c>
      <c r="C585" s="84"/>
      <c r="D585" s="84">
        <v>46</v>
      </c>
      <c r="E585" s="84"/>
      <c r="F585" s="91"/>
      <c r="G585" s="84"/>
    </row>
    <row r="586" spans="1:7">
      <c r="A586" s="84" t="s">
        <v>571</v>
      </c>
      <c r="B586" s="84">
        <v>358</v>
      </c>
      <c r="C586" s="84"/>
      <c r="D586" s="84">
        <v>318</v>
      </c>
      <c r="E586" s="84"/>
      <c r="F586" s="91"/>
      <c r="G586" s="84"/>
    </row>
    <row r="587" spans="1:7">
      <c r="A587" s="84" t="s">
        <v>572</v>
      </c>
      <c r="B587" s="84">
        <v>80</v>
      </c>
      <c r="C587" s="84"/>
      <c r="D587" s="84">
        <v>155</v>
      </c>
      <c r="E587" s="84"/>
      <c r="F587" s="91"/>
      <c r="G587" s="84"/>
    </row>
    <row r="588" spans="1:7">
      <c r="A588" s="84" t="s">
        <v>573</v>
      </c>
      <c r="B588" s="84">
        <v>300</v>
      </c>
      <c r="C588" s="84"/>
      <c r="D588" s="84">
        <v>0</v>
      </c>
      <c r="E588" s="84"/>
      <c r="F588" s="91"/>
      <c r="G588" s="84"/>
    </row>
    <row r="589" spans="1:7">
      <c r="A589" s="84" t="s">
        <v>574</v>
      </c>
      <c r="B589" s="84">
        <v>303</v>
      </c>
      <c r="C589" s="84"/>
      <c r="D589" s="84">
        <v>213</v>
      </c>
      <c r="E589" s="84"/>
      <c r="F589" s="91"/>
      <c r="G589" s="84"/>
    </row>
    <row r="590" spans="1:7">
      <c r="A590" s="84" t="s">
        <v>575</v>
      </c>
      <c r="B590" s="84">
        <v>0</v>
      </c>
      <c r="C590" s="84"/>
      <c r="D590" s="84">
        <v>1275</v>
      </c>
      <c r="E590" s="84"/>
      <c r="F590" s="91"/>
      <c r="G590" s="84"/>
    </row>
    <row r="591" spans="1:7">
      <c r="A591" s="84" t="s">
        <v>576</v>
      </c>
      <c r="B591" s="84">
        <v>23448</v>
      </c>
      <c r="C591" s="84">
        <v>23438</v>
      </c>
      <c r="D591" s="84">
        <v>17804</v>
      </c>
      <c r="E591" s="84">
        <v>17804</v>
      </c>
      <c r="F591" s="91">
        <f>E591/C591*100-100</f>
        <v>-24.037887191739912</v>
      </c>
      <c r="G591" s="84"/>
    </row>
    <row r="592" spans="1:7">
      <c r="A592" s="84" t="s">
        <v>577</v>
      </c>
      <c r="B592" s="84">
        <v>5968</v>
      </c>
      <c r="C592" s="84"/>
      <c r="D592" s="84">
        <v>664</v>
      </c>
      <c r="E592" s="84"/>
      <c r="F592" s="91"/>
      <c r="G592" s="84"/>
    </row>
    <row r="593" spans="1:7">
      <c r="A593" s="84" t="s">
        <v>578</v>
      </c>
      <c r="B593" s="84">
        <v>500</v>
      </c>
      <c r="C593" s="84"/>
      <c r="D593" s="84">
        <v>500</v>
      </c>
      <c r="E593" s="84"/>
      <c r="F593" s="91"/>
      <c r="G593" s="84"/>
    </row>
    <row r="594" spans="1:7">
      <c r="A594" s="84" t="s">
        <v>579</v>
      </c>
      <c r="B594" s="84">
        <v>0</v>
      </c>
      <c r="C594" s="84"/>
      <c r="D594" s="84">
        <v>150</v>
      </c>
      <c r="E594" s="84"/>
      <c r="F594" s="91"/>
      <c r="G594" s="84"/>
    </row>
    <row r="595" spans="1:7">
      <c r="A595" s="84" t="s">
        <v>580</v>
      </c>
      <c r="B595" s="84">
        <v>15</v>
      </c>
      <c r="C595" s="84"/>
      <c r="D595" s="84">
        <v>2</v>
      </c>
      <c r="E595" s="84"/>
      <c r="F595" s="91"/>
      <c r="G595" s="84"/>
    </row>
    <row r="596" spans="1:7">
      <c r="A596" s="84" t="s">
        <v>581</v>
      </c>
      <c r="B596" s="84">
        <v>5453</v>
      </c>
      <c r="C596" s="84"/>
      <c r="D596" s="84">
        <v>12</v>
      </c>
      <c r="E596" s="84"/>
      <c r="F596" s="91"/>
      <c r="G596" s="84"/>
    </row>
    <row r="597" spans="1:7">
      <c r="A597" s="84" t="s">
        <v>582</v>
      </c>
      <c r="B597" s="84">
        <v>15153</v>
      </c>
      <c r="C597" s="84"/>
      <c r="D597" s="84">
        <v>14561</v>
      </c>
      <c r="E597" s="84"/>
      <c r="F597" s="91"/>
      <c r="G597" s="84"/>
    </row>
    <row r="598" spans="1:7">
      <c r="A598" s="84" t="s">
        <v>583</v>
      </c>
      <c r="B598" s="84">
        <v>14803</v>
      </c>
      <c r="C598" s="84"/>
      <c r="D598" s="84">
        <v>14457</v>
      </c>
      <c r="E598" s="84"/>
      <c r="F598" s="91"/>
      <c r="G598" s="84"/>
    </row>
    <row r="599" spans="1:7">
      <c r="A599" s="84" t="s">
        <v>584</v>
      </c>
      <c r="B599" s="84">
        <v>350</v>
      </c>
      <c r="C599" s="84"/>
      <c r="D599" s="84">
        <v>104</v>
      </c>
      <c r="E599" s="84"/>
      <c r="F599" s="91"/>
      <c r="G599" s="84"/>
    </row>
    <row r="600" spans="1:7">
      <c r="A600" s="84" t="s">
        <v>585</v>
      </c>
      <c r="B600" s="84">
        <v>2327</v>
      </c>
      <c r="C600" s="84"/>
      <c r="D600" s="84">
        <v>2579</v>
      </c>
      <c r="E600" s="84"/>
      <c r="F600" s="91"/>
      <c r="G600" s="84"/>
    </row>
    <row r="601" spans="1:7">
      <c r="A601" s="84" t="s">
        <v>586</v>
      </c>
      <c r="B601" s="84">
        <v>45</v>
      </c>
      <c r="C601" s="84"/>
      <c r="D601" s="84">
        <v>0</v>
      </c>
      <c r="E601" s="84"/>
      <c r="F601" s="91"/>
      <c r="G601" s="84"/>
    </row>
    <row r="602" spans="1:7">
      <c r="A602" s="84" t="s">
        <v>587</v>
      </c>
      <c r="B602" s="84">
        <v>2282</v>
      </c>
      <c r="C602" s="84"/>
      <c r="D602" s="84">
        <v>2579</v>
      </c>
      <c r="E602" s="84"/>
      <c r="F602" s="91"/>
      <c r="G602" s="84"/>
    </row>
    <row r="603" spans="1:7">
      <c r="A603" s="84" t="s">
        <v>588</v>
      </c>
      <c r="B603" s="84">
        <v>1567</v>
      </c>
      <c r="C603" s="84">
        <v>1467</v>
      </c>
      <c r="D603" s="84">
        <v>1711</v>
      </c>
      <c r="E603" s="84">
        <v>1571</v>
      </c>
      <c r="F603" s="91">
        <f>E603/C603*100-100</f>
        <v>7.0892978868438945</v>
      </c>
      <c r="G603" s="84"/>
    </row>
    <row r="604" spans="1:7">
      <c r="A604" s="84" t="s">
        <v>589</v>
      </c>
      <c r="B604" s="84">
        <v>1467</v>
      </c>
      <c r="C604" s="84"/>
      <c r="D604" s="84">
        <v>1624</v>
      </c>
      <c r="E604" s="84"/>
      <c r="F604" s="91"/>
      <c r="G604" s="84"/>
    </row>
    <row r="605" spans="1:7">
      <c r="A605" s="84" t="s">
        <v>433</v>
      </c>
      <c r="B605" s="84">
        <v>242</v>
      </c>
      <c r="C605" s="84"/>
      <c r="D605" s="84">
        <v>235</v>
      </c>
      <c r="E605" s="84"/>
      <c r="F605" s="91"/>
      <c r="G605" s="84"/>
    </row>
    <row r="606" spans="1:7">
      <c r="A606" s="84" t="s">
        <v>434</v>
      </c>
      <c r="B606" s="84">
        <v>7</v>
      </c>
      <c r="C606" s="84"/>
      <c r="D606" s="84">
        <v>3</v>
      </c>
      <c r="E606" s="84"/>
      <c r="F606" s="91"/>
      <c r="G606" s="84"/>
    </row>
    <row r="607" spans="1:7">
      <c r="A607" s="84" t="s">
        <v>590</v>
      </c>
      <c r="B607" s="84">
        <v>100</v>
      </c>
      <c r="C607" s="84"/>
      <c r="D607" s="84">
        <v>140</v>
      </c>
      <c r="E607" s="84"/>
      <c r="F607" s="91"/>
      <c r="G607" s="84"/>
    </row>
    <row r="608" spans="1:7">
      <c r="A608" s="84" t="s">
        <v>591</v>
      </c>
      <c r="B608" s="84">
        <v>1000</v>
      </c>
      <c r="C608" s="84"/>
      <c r="D608" s="84">
        <v>1000</v>
      </c>
      <c r="E608" s="84"/>
      <c r="F608" s="91"/>
      <c r="G608" s="84"/>
    </row>
    <row r="609" spans="1:7">
      <c r="A609" s="84" t="s">
        <v>448</v>
      </c>
      <c r="B609" s="84">
        <v>63</v>
      </c>
      <c r="C609" s="84"/>
      <c r="D609" s="84">
        <v>76</v>
      </c>
      <c r="E609" s="84"/>
      <c r="F609" s="91"/>
      <c r="G609" s="84"/>
    </row>
    <row r="610" spans="1:7">
      <c r="A610" s="84" t="s">
        <v>592</v>
      </c>
      <c r="B610" s="84">
        <v>55</v>
      </c>
      <c r="C610" s="84"/>
      <c r="D610" s="84">
        <v>170</v>
      </c>
      <c r="E610" s="84"/>
      <c r="F610" s="91"/>
      <c r="G610" s="84"/>
    </row>
    <row r="611" spans="1:7">
      <c r="A611" s="84" t="s">
        <v>593</v>
      </c>
      <c r="B611" s="84">
        <v>100</v>
      </c>
      <c r="C611" s="84"/>
      <c r="D611" s="84">
        <v>67</v>
      </c>
      <c r="E611" s="84"/>
      <c r="F611" s="91"/>
      <c r="G611" s="84"/>
    </row>
    <row r="612" spans="1:7">
      <c r="A612" s="84" t="s">
        <v>433</v>
      </c>
      <c r="B612" s="84">
        <v>100</v>
      </c>
      <c r="C612" s="84"/>
      <c r="D612" s="84">
        <v>67</v>
      </c>
      <c r="E612" s="84"/>
      <c r="F612" s="91"/>
      <c r="G612" s="84"/>
    </row>
    <row r="613" spans="1:7">
      <c r="A613" s="84" t="s">
        <v>594</v>
      </c>
      <c r="B613" s="84">
        <v>0</v>
      </c>
      <c r="C613" s="84"/>
      <c r="D613" s="84">
        <v>20</v>
      </c>
      <c r="E613" s="84"/>
      <c r="F613" s="91"/>
      <c r="G613" s="84"/>
    </row>
    <row r="614" spans="1:7">
      <c r="A614" s="84" t="s">
        <v>595</v>
      </c>
      <c r="B614" s="84">
        <v>0</v>
      </c>
      <c r="C614" s="84"/>
      <c r="D614" s="84">
        <v>20</v>
      </c>
      <c r="E614" s="84"/>
      <c r="F614" s="91"/>
      <c r="G614" s="84"/>
    </row>
    <row r="615" spans="1:7">
      <c r="A615" s="88" t="s">
        <v>596</v>
      </c>
      <c r="B615" s="84"/>
      <c r="C615" s="84"/>
      <c r="D615" s="84">
        <f>6766+1000</f>
        <v>7766</v>
      </c>
      <c r="E615" s="84">
        <v>6766</v>
      </c>
      <c r="F615" s="91"/>
      <c r="G615" s="97" t="s">
        <v>105</v>
      </c>
    </row>
    <row r="616" spans="1:7">
      <c r="A616" s="88" t="s">
        <v>597</v>
      </c>
      <c r="B616" s="84"/>
      <c r="C616" s="84"/>
      <c r="D616" s="84">
        <v>1778</v>
      </c>
      <c r="E616" s="84"/>
      <c r="F616" s="91"/>
      <c r="G616" s="84"/>
    </row>
    <row r="617" spans="1:7">
      <c r="A617" s="88" t="s">
        <v>598</v>
      </c>
      <c r="B617" s="84"/>
      <c r="C617" s="84"/>
      <c r="D617" s="84">
        <v>381</v>
      </c>
      <c r="E617" s="84"/>
      <c r="F617" s="91"/>
      <c r="G617" s="84"/>
    </row>
    <row r="618" spans="1:7">
      <c r="A618" s="88" t="s">
        <v>599</v>
      </c>
      <c r="B618" s="84"/>
      <c r="C618" s="84"/>
      <c r="D618" s="84">
        <v>73</v>
      </c>
      <c r="E618" s="84"/>
      <c r="F618" s="91"/>
      <c r="G618" s="84"/>
    </row>
    <row r="619" spans="1:7">
      <c r="A619" s="88" t="s">
        <v>600</v>
      </c>
      <c r="B619" s="84"/>
      <c r="C619" s="84"/>
      <c r="D619" s="84">
        <v>450</v>
      </c>
      <c r="E619" s="84"/>
      <c r="F619" s="91"/>
      <c r="G619" s="84"/>
    </row>
    <row r="620" spans="1:7">
      <c r="A620" s="88" t="s">
        <v>601</v>
      </c>
      <c r="B620" s="84"/>
      <c r="C620" s="84"/>
      <c r="D620" s="84">
        <v>81</v>
      </c>
      <c r="E620" s="84"/>
      <c r="F620" s="91"/>
      <c r="G620" s="84"/>
    </row>
    <row r="621" spans="1:7">
      <c r="A621" s="88" t="s">
        <v>602</v>
      </c>
      <c r="B621" s="84"/>
      <c r="C621" s="84"/>
      <c r="D621" s="84">
        <v>793</v>
      </c>
      <c r="E621" s="84"/>
      <c r="F621" s="91"/>
      <c r="G621" s="84"/>
    </row>
    <row r="622" spans="1:7">
      <c r="A622" s="88" t="s">
        <v>603</v>
      </c>
      <c r="B622" s="84"/>
      <c r="C622" s="84"/>
      <c r="D622" s="84">
        <v>1600</v>
      </c>
      <c r="E622" s="84"/>
      <c r="F622" s="91"/>
      <c r="G622" s="84"/>
    </row>
    <row r="623" spans="1:7">
      <c r="A623" s="88" t="s">
        <v>604</v>
      </c>
      <c r="B623" s="84"/>
      <c r="C623" s="84"/>
      <c r="D623" s="84">
        <v>1600</v>
      </c>
      <c r="E623" s="84"/>
      <c r="F623" s="91"/>
      <c r="G623" s="84"/>
    </row>
    <row r="624" spans="1:7">
      <c r="A624" s="88" t="s">
        <v>605</v>
      </c>
      <c r="B624" s="84"/>
      <c r="C624" s="84"/>
      <c r="D624" s="84">
        <v>4210</v>
      </c>
      <c r="E624" s="84"/>
      <c r="F624" s="91"/>
      <c r="G624" s="84"/>
    </row>
    <row r="625" spans="1:7">
      <c r="A625" s="88" t="s">
        <v>598</v>
      </c>
      <c r="B625" s="84"/>
      <c r="C625" s="84"/>
      <c r="D625" s="84">
        <v>411</v>
      </c>
      <c r="E625" s="84"/>
      <c r="F625" s="91"/>
      <c r="G625" s="84"/>
    </row>
    <row r="626" spans="1:7">
      <c r="A626" s="88" t="s">
        <v>599</v>
      </c>
      <c r="B626" s="84"/>
      <c r="C626" s="84"/>
      <c r="D626" s="84">
        <v>6</v>
      </c>
      <c r="E626" s="84"/>
      <c r="F626" s="91"/>
      <c r="G626" s="84"/>
    </row>
    <row r="627" spans="1:7">
      <c r="A627" s="88" t="s">
        <v>606</v>
      </c>
      <c r="B627" s="84"/>
      <c r="C627" s="84"/>
      <c r="D627" s="84">
        <v>552</v>
      </c>
      <c r="E627" s="84"/>
      <c r="F627" s="91"/>
      <c r="G627" s="84"/>
    </row>
    <row r="628" spans="1:7">
      <c r="A628" s="88" t="s">
        <v>607</v>
      </c>
      <c r="B628" s="84"/>
      <c r="C628" s="84"/>
      <c r="D628" s="84">
        <v>331</v>
      </c>
      <c r="E628" s="84"/>
      <c r="F628" s="91"/>
      <c r="G628" s="84"/>
    </row>
    <row r="629" spans="1:7">
      <c r="A629" s="88" t="s">
        <v>608</v>
      </c>
      <c r="B629" s="84"/>
      <c r="C629" s="84"/>
      <c r="D629" s="84">
        <v>2910</v>
      </c>
      <c r="E629" s="84"/>
      <c r="F629" s="91"/>
      <c r="G629" s="84"/>
    </row>
    <row r="630" spans="1:7">
      <c r="A630" s="88" t="s">
        <v>609</v>
      </c>
      <c r="B630" s="84"/>
      <c r="C630" s="84"/>
      <c r="D630" s="84">
        <v>178</v>
      </c>
      <c r="E630" s="84"/>
      <c r="F630" s="91"/>
      <c r="G630" s="84"/>
    </row>
    <row r="631" spans="1:7">
      <c r="A631" s="88" t="s">
        <v>598</v>
      </c>
      <c r="B631" s="84"/>
      <c r="C631" s="84"/>
      <c r="D631" s="84">
        <v>128</v>
      </c>
      <c r="E631" s="84"/>
      <c r="F631" s="91"/>
      <c r="G631" s="84"/>
    </row>
    <row r="632" spans="1:7">
      <c r="A632" s="88" t="s">
        <v>610</v>
      </c>
      <c r="B632" s="84"/>
      <c r="C632" s="84"/>
      <c r="D632" s="84">
        <v>20</v>
      </c>
      <c r="E632" s="84"/>
      <c r="F632" s="91"/>
      <c r="G632" s="84"/>
    </row>
    <row r="633" spans="1:7">
      <c r="A633" s="88" t="s">
        <v>611</v>
      </c>
      <c r="B633" s="84"/>
      <c r="C633" s="84"/>
      <c r="D633" s="84">
        <v>20</v>
      </c>
      <c r="E633" s="84"/>
      <c r="F633" s="91"/>
      <c r="G633" s="84"/>
    </row>
    <row r="634" spans="1:7">
      <c r="A634" s="88" t="s">
        <v>612</v>
      </c>
      <c r="B634" s="84"/>
      <c r="C634" s="84"/>
      <c r="D634" s="84">
        <v>10</v>
      </c>
      <c r="E634" s="84"/>
      <c r="F634" s="91"/>
      <c r="G634" s="84"/>
    </row>
    <row r="635" spans="1:7">
      <c r="A635" s="88" t="s">
        <v>613</v>
      </c>
      <c r="B635" s="84">
        <v>5000</v>
      </c>
      <c r="C635" s="84">
        <v>5000</v>
      </c>
      <c r="D635" s="84">
        <v>6000</v>
      </c>
      <c r="E635" s="84">
        <v>6000</v>
      </c>
      <c r="F635" s="91">
        <f>E635/C635*100-100</f>
        <v>20</v>
      </c>
      <c r="G635" s="84"/>
    </row>
    <row r="636" spans="1:7">
      <c r="A636" s="88" t="s">
        <v>614</v>
      </c>
      <c r="B636" s="84">
        <v>26872</v>
      </c>
      <c r="C636" s="84">
        <v>18295</v>
      </c>
      <c r="D636" s="84">
        <v>40248</v>
      </c>
      <c r="E636" s="84">
        <v>7432</v>
      </c>
      <c r="F636" s="91">
        <f>E636/C636*100-100</f>
        <v>-59.376878928669036</v>
      </c>
      <c r="G636" s="84"/>
    </row>
    <row r="637" spans="1:7">
      <c r="A637" s="88" t="s">
        <v>615</v>
      </c>
      <c r="B637" s="84">
        <v>26872</v>
      </c>
      <c r="C637" s="84"/>
      <c r="D637" s="84">
        <v>40248</v>
      </c>
      <c r="E637" s="84"/>
      <c r="F637" s="91"/>
      <c r="G637" s="84"/>
    </row>
    <row r="638" spans="1:7">
      <c r="A638" s="88" t="s">
        <v>616</v>
      </c>
      <c r="B638" s="84">
        <v>26220</v>
      </c>
      <c r="C638" s="84"/>
      <c r="D638" s="84">
        <v>34489</v>
      </c>
      <c r="E638" s="84"/>
      <c r="F638" s="91"/>
      <c r="G638" s="84"/>
    </row>
    <row r="639" spans="1:7">
      <c r="A639" s="88" t="s">
        <v>617</v>
      </c>
      <c r="B639" s="84">
        <v>29</v>
      </c>
      <c r="C639" s="84"/>
      <c r="D639" s="84">
        <v>120</v>
      </c>
      <c r="E639" s="84"/>
      <c r="F639" s="91"/>
      <c r="G639" s="84"/>
    </row>
    <row r="640" spans="1:7">
      <c r="A640" s="88" t="s">
        <v>618</v>
      </c>
      <c r="B640" s="84">
        <v>623</v>
      </c>
      <c r="C640" s="84"/>
      <c r="D640" s="84">
        <v>2153</v>
      </c>
      <c r="E640" s="84"/>
      <c r="F640" s="91"/>
      <c r="G640" s="84"/>
    </row>
    <row r="641" spans="1:7">
      <c r="A641" s="88" t="s">
        <v>619</v>
      </c>
      <c r="B641" s="84"/>
      <c r="C641" s="84"/>
      <c r="D641" s="84">
        <v>3486</v>
      </c>
      <c r="E641" s="84"/>
      <c r="F641" s="91"/>
      <c r="G641" s="84"/>
    </row>
    <row r="642" spans="1:7">
      <c r="A642" s="32" t="s">
        <v>620</v>
      </c>
      <c r="B642" s="84"/>
      <c r="C642" s="84"/>
      <c r="D642" s="84">
        <v>0</v>
      </c>
      <c r="E642" s="84">
        <v>0</v>
      </c>
      <c r="F642" s="91"/>
      <c r="G642" s="84"/>
    </row>
    <row r="643" spans="1:7">
      <c r="A643" s="32" t="s">
        <v>621</v>
      </c>
      <c r="B643" s="84">
        <v>85548</v>
      </c>
      <c r="C643" s="84">
        <v>50378</v>
      </c>
      <c r="D643" s="84">
        <v>78581</v>
      </c>
      <c r="E643" s="84">
        <f>52121+3160</f>
        <v>55281</v>
      </c>
      <c r="F643" s="91">
        <f>E643/C643*100-100</f>
        <v>9.7324228830044888</v>
      </c>
      <c r="G643" s="84"/>
    </row>
    <row r="644" spans="1:7">
      <c r="A644" s="32" t="s">
        <v>622</v>
      </c>
      <c r="B644" s="84"/>
      <c r="C644" s="84"/>
      <c r="D644" s="84">
        <v>0</v>
      </c>
      <c r="E644" s="84">
        <v>0</v>
      </c>
      <c r="F644" s="91"/>
      <c r="G644" s="84"/>
    </row>
    <row r="645" spans="1:7">
      <c r="A645" s="32" t="s">
        <v>623</v>
      </c>
      <c r="B645" s="84">
        <v>85548</v>
      </c>
      <c r="C645" s="84"/>
      <c r="D645" s="84">
        <v>78581</v>
      </c>
      <c r="E645" s="84"/>
      <c r="F645" s="91"/>
      <c r="G645" s="84"/>
    </row>
    <row r="646" spans="1:7">
      <c r="A646" s="84"/>
      <c r="B646" s="84"/>
      <c r="C646" s="84"/>
      <c r="D646" s="84"/>
      <c r="E646" s="84"/>
      <c r="F646" s="91"/>
      <c r="G646" s="84"/>
    </row>
    <row r="647" spans="1:7">
      <c r="A647" s="84"/>
      <c r="B647" s="84"/>
      <c r="C647" s="84"/>
      <c r="D647" s="84"/>
      <c r="E647" s="84"/>
      <c r="F647" s="91"/>
      <c r="G647" s="84"/>
    </row>
    <row r="648" spans="1:7">
      <c r="A648" s="53" t="s">
        <v>624</v>
      </c>
      <c r="B648" s="98">
        <f>B5++B153+B154+B157+B199+B227+B249+B282+B348+B400+B419+B434+B499+B521+B546+B559+B564+B565+B591+B603+B615+B635+B636+B642+B643</f>
        <v>794123</v>
      </c>
      <c r="C648" s="98">
        <f>C5++C153+C154+C157+C199+C227+C249+C282+C348+C400+C419+C434+C499+C521+C546+C559+C564+C565+C591+C603+C615+C635+C636+C642+C643</f>
        <v>571129</v>
      </c>
      <c r="D648" s="98">
        <f>D5++D153+D154+D157+D199+D227+D249+D282+D348+D400+D419+D434+D499+D521+D546+D559+D564+D565+D591+D603+D615+D635+D636+D642+D643</f>
        <v>859256</v>
      </c>
      <c r="E648" s="98">
        <f>E5++E153+E154+E157+E199+E227+E249+E282+E348+E400+E419+E434+E499+E521+E546+E559+E564+E565+E591+E603+E615+E635+E636+E642+E643</f>
        <v>630470</v>
      </c>
      <c r="F648" s="91">
        <f>E648/C648*100-100</f>
        <v>10.390122021469764</v>
      </c>
      <c r="G648" s="84"/>
    </row>
  </sheetData>
  <mergeCells count="1">
    <mergeCell ref="A2:G2"/>
  </mergeCells>
  <phoneticPr fontId="30" type="noConversion"/>
  <pageMargins left="0.51180555555555596" right="0.27500000000000002" top="1" bottom="1" header="0.51180555555555596" footer="0.51180555555555596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B19" sqref="B19"/>
    </sheetView>
  </sheetViews>
  <sheetFormatPr defaultColWidth="9" defaultRowHeight="14.25"/>
  <cols>
    <col min="1" max="1" width="35.125" style="11" customWidth="1"/>
    <col min="2" max="2" width="33.25" style="11" customWidth="1"/>
    <col min="3" max="3" width="20.625" style="11" customWidth="1"/>
    <col min="4" max="16384" width="9" style="11"/>
  </cols>
  <sheetData>
    <row r="1" spans="1:3" ht="18.75">
      <c r="A1" s="9" t="s">
        <v>625</v>
      </c>
    </row>
    <row r="2" spans="1:3" ht="22.5">
      <c r="A2" s="127" t="s">
        <v>626</v>
      </c>
      <c r="B2" s="127"/>
      <c r="C2" s="127"/>
    </row>
    <row r="3" spans="1:3" ht="20.25" customHeight="1">
      <c r="A3" s="51"/>
      <c r="B3" s="51"/>
      <c r="C3" s="52" t="s">
        <v>2</v>
      </c>
    </row>
    <row r="4" spans="1:3" ht="16.5" customHeight="1">
      <c r="A4" s="53" t="s">
        <v>627</v>
      </c>
      <c r="B4" s="78" t="s">
        <v>5</v>
      </c>
      <c r="C4" s="78" t="s">
        <v>7</v>
      </c>
    </row>
    <row r="5" spans="1:3" ht="21" customHeight="1">
      <c r="A5" s="79" t="s">
        <v>628</v>
      </c>
      <c r="B5" s="80">
        <f>SUM(B6:B28)/2</f>
        <v>222651</v>
      </c>
      <c r="C5" s="81"/>
    </row>
    <row r="6" spans="1:3" ht="23.1" customHeight="1">
      <c r="A6" s="82" t="s">
        <v>629</v>
      </c>
      <c r="B6" s="63">
        <v>54813</v>
      </c>
      <c r="C6" s="80"/>
    </row>
    <row r="7" spans="1:3" ht="20.100000000000001" customHeight="1">
      <c r="A7" s="83" t="s">
        <v>630</v>
      </c>
      <c r="B7" s="63">
        <v>40379</v>
      </c>
      <c r="C7" s="80"/>
    </row>
    <row r="8" spans="1:3" ht="20.100000000000001" customHeight="1">
      <c r="A8" s="83" t="s">
        <v>631</v>
      </c>
      <c r="B8" s="63">
        <v>9743</v>
      </c>
      <c r="C8" s="80"/>
    </row>
    <row r="9" spans="1:3" ht="20.100000000000001" customHeight="1">
      <c r="A9" s="83" t="s">
        <v>632</v>
      </c>
      <c r="B9" s="63">
        <v>4003</v>
      </c>
      <c r="C9" s="80"/>
    </row>
    <row r="10" spans="1:3" ht="20.100000000000001" customHeight="1">
      <c r="A10" s="83" t="s">
        <v>633</v>
      </c>
      <c r="B10" s="63">
        <v>688</v>
      </c>
      <c r="C10" s="80"/>
    </row>
    <row r="11" spans="1:3" ht="20.100000000000001" customHeight="1">
      <c r="A11" s="82" t="s">
        <v>634</v>
      </c>
      <c r="B11" s="63">
        <v>12656</v>
      </c>
      <c r="C11" s="80"/>
    </row>
    <row r="12" spans="1:3" ht="20.100000000000001" customHeight="1">
      <c r="A12" s="83" t="s">
        <v>635</v>
      </c>
      <c r="B12" s="63">
        <v>10319</v>
      </c>
      <c r="C12" s="80"/>
    </row>
    <row r="13" spans="1:3" ht="20.100000000000001" customHeight="1">
      <c r="A13" s="83" t="s">
        <v>636</v>
      </c>
      <c r="B13" s="63">
        <v>63</v>
      </c>
      <c r="C13" s="80"/>
    </row>
    <row r="14" spans="1:3" ht="20.100000000000001" customHeight="1">
      <c r="A14" s="83" t="s">
        <v>637</v>
      </c>
      <c r="B14" s="63">
        <v>53</v>
      </c>
      <c r="C14" s="80"/>
    </row>
    <row r="15" spans="1:3" ht="20.100000000000001" customHeight="1">
      <c r="A15" s="83" t="s">
        <v>638</v>
      </c>
      <c r="B15" s="63">
        <v>41</v>
      </c>
      <c r="C15" s="80"/>
    </row>
    <row r="16" spans="1:3" ht="20.100000000000001" customHeight="1">
      <c r="A16" s="83" t="s">
        <v>639</v>
      </c>
      <c r="B16" s="63">
        <v>336</v>
      </c>
      <c r="C16" s="80"/>
    </row>
    <row r="17" spans="1:3" ht="20.100000000000001" customHeight="1">
      <c r="A17" s="83" t="s">
        <v>640</v>
      </c>
      <c r="B17" s="63">
        <v>128</v>
      </c>
      <c r="C17" s="80"/>
    </row>
    <row r="18" spans="1:3" ht="20.100000000000001" customHeight="1">
      <c r="A18" s="83" t="s">
        <v>641</v>
      </c>
      <c r="B18" s="63">
        <v>1074</v>
      </c>
      <c r="C18" s="80"/>
    </row>
    <row r="19" spans="1:3" ht="20.100000000000001" customHeight="1">
      <c r="A19" s="83" t="s">
        <v>642</v>
      </c>
      <c r="B19" s="63">
        <v>321</v>
      </c>
      <c r="C19" s="80"/>
    </row>
    <row r="20" spans="1:3" ht="20.100000000000001" customHeight="1">
      <c r="A20" s="83" t="s">
        <v>643</v>
      </c>
      <c r="B20" s="63">
        <v>321</v>
      </c>
      <c r="C20" s="80"/>
    </row>
    <row r="21" spans="1:3" ht="20.100000000000001" customHeight="1">
      <c r="A21" s="82" t="s">
        <v>644</v>
      </c>
      <c r="B21" s="63">
        <v>150470</v>
      </c>
      <c r="C21" s="80"/>
    </row>
    <row r="22" spans="1:3" ht="20.100000000000001" customHeight="1">
      <c r="A22" s="83" t="s">
        <v>645</v>
      </c>
      <c r="B22" s="63">
        <v>137701</v>
      </c>
      <c r="C22" s="80"/>
    </row>
    <row r="23" spans="1:3" ht="20.100000000000001" customHeight="1">
      <c r="A23" s="83" t="s">
        <v>646</v>
      </c>
      <c r="B23" s="63">
        <v>12769</v>
      </c>
      <c r="C23" s="80"/>
    </row>
    <row r="24" spans="1:3" ht="20.100000000000001" customHeight="1">
      <c r="A24" s="82" t="s">
        <v>647</v>
      </c>
      <c r="B24" s="63">
        <v>4712</v>
      </c>
      <c r="C24" s="80"/>
    </row>
    <row r="25" spans="1:3" ht="20.100000000000001" customHeight="1">
      <c r="A25" s="83" t="s">
        <v>648</v>
      </c>
      <c r="B25" s="63">
        <v>643</v>
      </c>
      <c r="C25" s="80"/>
    </row>
    <row r="26" spans="1:3" ht="20.100000000000001" customHeight="1">
      <c r="A26" s="83" t="s">
        <v>649</v>
      </c>
      <c r="B26" s="63">
        <v>1081</v>
      </c>
      <c r="C26" s="80"/>
    </row>
    <row r="27" spans="1:3" ht="20.100000000000001" customHeight="1">
      <c r="A27" s="83" t="s">
        <v>650</v>
      </c>
      <c r="B27" s="63">
        <v>2640</v>
      </c>
      <c r="C27" s="80"/>
    </row>
    <row r="28" spans="1:3" ht="20.100000000000001" customHeight="1">
      <c r="A28" s="83" t="s">
        <v>651</v>
      </c>
      <c r="B28" s="63">
        <v>348</v>
      </c>
      <c r="C28" s="84"/>
    </row>
  </sheetData>
  <mergeCells count="1">
    <mergeCell ref="A2:C2"/>
  </mergeCells>
  <phoneticPr fontId="30" type="noConversion"/>
  <pageMargins left="0.75" right="0.55000000000000004" top="1" bottom="1" header="0.51180555555555596" footer="0.51180555555555596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0" workbookViewId="0">
      <selection activeCell="A16" sqref="A16"/>
    </sheetView>
  </sheetViews>
  <sheetFormatPr defaultColWidth="9" defaultRowHeight="13.5"/>
  <cols>
    <col min="1" max="1" width="43.625" customWidth="1"/>
    <col min="2" max="4" width="17.375" customWidth="1"/>
    <col min="5" max="5" width="9.75" customWidth="1"/>
  </cols>
  <sheetData>
    <row r="1" spans="1:5" s="11" customFormat="1" ht="18.75">
      <c r="A1" s="9" t="s">
        <v>652</v>
      </c>
    </row>
    <row r="2" spans="1:5" s="11" customFormat="1" ht="22.5">
      <c r="A2" s="126" t="s">
        <v>653</v>
      </c>
      <c r="B2" s="126"/>
      <c r="C2" s="126"/>
      <c r="D2" s="126"/>
      <c r="E2" s="126"/>
    </row>
    <row r="3" spans="1:5" s="11" customFormat="1" ht="20.25" customHeight="1">
      <c r="C3" s="19"/>
      <c r="E3" s="19" t="s">
        <v>2</v>
      </c>
    </row>
    <row r="4" spans="1:5" s="11" customFormat="1" ht="34.5" customHeight="1">
      <c r="A4" s="41" t="s">
        <v>3</v>
      </c>
      <c r="B4" s="42" t="s">
        <v>4</v>
      </c>
      <c r="C4" s="42" t="s">
        <v>5</v>
      </c>
      <c r="D4" s="42" t="s">
        <v>6</v>
      </c>
      <c r="E4" s="43" t="s">
        <v>7</v>
      </c>
    </row>
    <row r="5" spans="1:5" s="11" customFormat="1" ht="18" customHeight="1">
      <c r="A5" s="44" t="s">
        <v>35</v>
      </c>
      <c r="B5" s="45">
        <f>B6+B38+B39+B44+B45+B46</f>
        <v>1470513</v>
      </c>
      <c r="C5" s="45">
        <f>C6+C38+C39+C44+C45+C46</f>
        <v>1016564</v>
      </c>
      <c r="D5" s="46">
        <f t="shared" ref="D5:D36" si="0">C5/B5*100</f>
        <v>69.129888685105129</v>
      </c>
      <c r="E5" s="47"/>
    </row>
    <row r="6" spans="1:5" s="11" customFormat="1" ht="18" customHeight="1">
      <c r="A6" s="48" t="s">
        <v>36</v>
      </c>
      <c r="B6" s="45">
        <f>B7+B13+B36</f>
        <v>1470513</v>
      </c>
      <c r="C6" s="45">
        <f>C7+C13+C36</f>
        <v>1016564</v>
      </c>
      <c r="D6" s="46">
        <f t="shared" si="0"/>
        <v>69.129888685105129</v>
      </c>
      <c r="E6" s="47"/>
    </row>
    <row r="7" spans="1:5" s="11" customFormat="1" ht="18" customHeight="1">
      <c r="A7" s="48" t="s">
        <v>37</v>
      </c>
      <c r="B7" s="45">
        <f>SUM(B8:B12)</f>
        <v>17829</v>
      </c>
      <c r="C7" s="45">
        <f>SUM(C8:C12)</f>
        <v>17829</v>
      </c>
      <c r="D7" s="46">
        <f t="shared" si="0"/>
        <v>100</v>
      </c>
      <c r="E7" s="47"/>
    </row>
    <row r="8" spans="1:5" s="11" customFormat="1" ht="18" customHeight="1">
      <c r="A8" s="74" t="s">
        <v>38</v>
      </c>
      <c r="B8" s="75">
        <v>4998</v>
      </c>
      <c r="C8" s="75">
        <v>4998</v>
      </c>
      <c r="D8" s="46">
        <f t="shared" si="0"/>
        <v>100</v>
      </c>
      <c r="E8" s="47"/>
    </row>
    <row r="9" spans="1:5" s="11" customFormat="1" ht="18" customHeight="1">
      <c r="A9" s="74" t="s">
        <v>39</v>
      </c>
      <c r="B9" s="75">
        <v>7792</v>
      </c>
      <c r="C9" s="75">
        <v>7792</v>
      </c>
      <c r="D9" s="46">
        <f t="shared" si="0"/>
        <v>100</v>
      </c>
      <c r="E9" s="47"/>
    </row>
    <row r="10" spans="1:5" s="11" customFormat="1" ht="18" customHeight="1">
      <c r="A10" s="74" t="s">
        <v>40</v>
      </c>
      <c r="B10" s="75">
        <v>54207</v>
      </c>
      <c r="C10" s="75">
        <v>54207</v>
      </c>
      <c r="D10" s="46">
        <f t="shared" si="0"/>
        <v>100</v>
      </c>
      <c r="E10" s="47"/>
    </row>
    <row r="11" spans="1:5" s="11" customFormat="1" ht="18" customHeight="1">
      <c r="A11" s="74" t="s">
        <v>41</v>
      </c>
      <c r="B11" s="75">
        <v>1505</v>
      </c>
      <c r="C11" s="75">
        <v>1505</v>
      </c>
      <c r="D11" s="46">
        <f t="shared" si="0"/>
        <v>100</v>
      </c>
      <c r="E11" s="47"/>
    </row>
    <row r="12" spans="1:5" s="11" customFormat="1" ht="18" customHeight="1">
      <c r="A12" s="74" t="s">
        <v>42</v>
      </c>
      <c r="B12" s="75">
        <v>-50673</v>
      </c>
      <c r="C12" s="75">
        <v>-50673</v>
      </c>
      <c r="D12" s="46">
        <f t="shared" si="0"/>
        <v>100</v>
      </c>
      <c r="E12" s="47"/>
    </row>
    <row r="13" spans="1:5" s="11" customFormat="1" ht="18" customHeight="1">
      <c r="A13" s="74" t="s">
        <v>43</v>
      </c>
      <c r="B13" s="45">
        <f>SUM(B14:B35)</f>
        <v>910359</v>
      </c>
      <c r="C13" s="45">
        <f>SUM(C14:C35)</f>
        <v>879799</v>
      </c>
      <c r="D13" s="46">
        <f t="shared" si="0"/>
        <v>96.643082564131291</v>
      </c>
      <c r="E13" s="47"/>
    </row>
    <row r="14" spans="1:5" s="11" customFormat="1" ht="18" customHeight="1">
      <c r="A14" s="76" t="s">
        <v>44</v>
      </c>
      <c r="B14" s="75">
        <v>355857</v>
      </c>
      <c r="C14" s="75">
        <v>335995</v>
      </c>
      <c r="D14" s="46">
        <f t="shared" si="0"/>
        <v>94.4185445277176</v>
      </c>
      <c r="E14" s="47"/>
    </row>
    <row r="15" spans="1:5" s="11" customFormat="1" ht="18" customHeight="1">
      <c r="A15" s="49" t="s">
        <v>45</v>
      </c>
      <c r="B15" s="75">
        <v>60320</v>
      </c>
      <c r="C15" s="75">
        <v>48677</v>
      </c>
      <c r="D15" s="46">
        <f t="shared" si="0"/>
        <v>80.69794429708223</v>
      </c>
      <c r="E15" s="47"/>
    </row>
    <row r="16" spans="1:5" s="11" customFormat="1" ht="18" customHeight="1">
      <c r="A16" s="49" t="s">
        <v>46</v>
      </c>
      <c r="B16" s="75">
        <v>39808</v>
      </c>
      <c r="C16" s="75">
        <v>13498</v>
      </c>
      <c r="D16" s="46">
        <f t="shared" si="0"/>
        <v>33.907757234726688</v>
      </c>
      <c r="E16" s="47"/>
    </row>
    <row r="17" spans="1:5" s="11" customFormat="1" ht="18" customHeight="1">
      <c r="A17" s="49" t="s">
        <v>47</v>
      </c>
      <c r="B17" s="75">
        <v>5498</v>
      </c>
      <c r="C17" s="75">
        <v>4398</v>
      </c>
      <c r="D17" s="46">
        <f t="shared" si="0"/>
        <v>79.99272462713715</v>
      </c>
      <c r="E17" s="47"/>
    </row>
    <row r="18" spans="1:5" s="11" customFormat="1" ht="18" customHeight="1">
      <c r="A18" s="49" t="s">
        <v>48</v>
      </c>
      <c r="B18" s="75">
        <v>2430</v>
      </c>
      <c r="C18" s="75">
        <v>1062</v>
      </c>
      <c r="D18" s="46">
        <f t="shared" si="0"/>
        <v>43.703703703703702</v>
      </c>
      <c r="E18" s="47"/>
    </row>
    <row r="19" spans="1:5" s="11" customFormat="1" ht="18" customHeight="1">
      <c r="A19" s="49" t="s">
        <v>49</v>
      </c>
      <c r="B19" s="75">
        <v>11906</v>
      </c>
      <c r="C19" s="75">
        <v>0</v>
      </c>
      <c r="D19" s="46">
        <f t="shared" si="0"/>
        <v>0</v>
      </c>
      <c r="E19" s="47"/>
    </row>
    <row r="20" spans="1:5" s="11" customFormat="1" ht="18" customHeight="1">
      <c r="A20" s="49" t="s">
        <v>50</v>
      </c>
      <c r="B20" s="75">
        <v>34521</v>
      </c>
      <c r="C20" s="75">
        <v>325</v>
      </c>
      <c r="D20" s="46">
        <f t="shared" si="0"/>
        <v>0.94145592537875489</v>
      </c>
      <c r="E20" s="47"/>
    </row>
    <row r="21" spans="1:5" s="11" customFormat="1" ht="18" customHeight="1">
      <c r="A21" s="49" t="s">
        <v>51</v>
      </c>
      <c r="B21" s="75">
        <v>65397</v>
      </c>
      <c r="C21" s="75">
        <v>60979</v>
      </c>
      <c r="D21" s="46">
        <f t="shared" si="0"/>
        <v>93.244338425310019</v>
      </c>
      <c r="E21" s="47"/>
    </row>
    <row r="22" spans="1:5" s="11" customFormat="1" ht="18" customHeight="1">
      <c r="A22" s="76" t="s">
        <v>52</v>
      </c>
      <c r="B22" s="75">
        <v>96076</v>
      </c>
      <c r="C22" s="75">
        <v>90512</v>
      </c>
      <c r="D22" s="46">
        <f t="shared" si="0"/>
        <v>94.208751405137605</v>
      </c>
      <c r="E22" s="47"/>
    </row>
    <row r="23" spans="1:5" s="11" customFormat="1" ht="18" customHeight="1">
      <c r="A23" s="49" t="s">
        <v>53</v>
      </c>
      <c r="B23" s="75">
        <v>41457</v>
      </c>
      <c r="C23" s="75">
        <v>11491</v>
      </c>
      <c r="D23" s="46">
        <f t="shared" si="0"/>
        <v>27.717876353812382</v>
      </c>
      <c r="E23" s="47"/>
    </row>
    <row r="24" spans="1:5" s="11" customFormat="1" ht="18" customHeight="1">
      <c r="A24" s="49" t="s">
        <v>54</v>
      </c>
      <c r="B24" s="75">
        <v>6006</v>
      </c>
      <c r="C24" s="75">
        <v>0</v>
      </c>
      <c r="D24" s="46">
        <f t="shared" si="0"/>
        <v>0</v>
      </c>
      <c r="E24" s="47"/>
    </row>
    <row r="25" spans="1:5" s="11" customFormat="1" ht="18" customHeight="1">
      <c r="A25" s="49" t="s">
        <v>55</v>
      </c>
      <c r="B25" s="75">
        <v>1969</v>
      </c>
      <c r="C25" s="75">
        <v>1772</v>
      </c>
      <c r="D25" s="46">
        <f t="shared" si="0"/>
        <v>89.994921279837484</v>
      </c>
      <c r="E25" s="47"/>
    </row>
    <row r="26" spans="1:5" s="11" customFormat="1" ht="18" customHeight="1">
      <c r="A26" s="49" t="s">
        <v>56</v>
      </c>
      <c r="B26" s="75">
        <v>130750</v>
      </c>
      <c r="C26" s="75">
        <v>127855</v>
      </c>
      <c r="D26" s="46">
        <f t="shared" si="0"/>
        <v>97.785850860420652</v>
      </c>
      <c r="E26" s="47"/>
    </row>
    <row r="27" spans="1:5" ht="18" customHeight="1">
      <c r="A27" s="49" t="s">
        <v>57</v>
      </c>
      <c r="B27" s="75">
        <v>5603</v>
      </c>
      <c r="C27" s="75">
        <v>5060</v>
      </c>
      <c r="D27" s="46">
        <f t="shared" si="0"/>
        <v>90.308763162591461</v>
      </c>
      <c r="E27" s="77"/>
    </row>
    <row r="28" spans="1:5" ht="18" customHeight="1">
      <c r="A28" s="49" t="s">
        <v>58</v>
      </c>
      <c r="B28" s="75">
        <v>43511</v>
      </c>
      <c r="C28" s="75">
        <v>42560</v>
      </c>
      <c r="D28" s="46">
        <f t="shared" si="0"/>
        <v>97.814345797614394</v>
      </c>
      <c r="E28" s="77"/>
    </row>
    <row r="29" spans="1:5" ht="18" customHeight="1">
      <c r="A29" s="49" t="s">
        <v>59</v>
      </c>
      <c r="B29" s="75"/>
      <c r="C29" s="75">
        <v>7564</v>
      </c>
      <c r="D29" s="46"/>
      <c r="E29" s="77"/>
    </row>
    <row r="30" spans="1:5" ht="18" customHeight="1">
      <c r="A30" s="49" t="s">
        <v>60</v>
      </c>
      <c r="B30" s="75"/>
      <c r="C30" s="75">
        <v>37254</v>
      </c>
      <c r="D30" s="46"/>
      <c r="E30" s="77"/>
    </row>
    <row r="31" spans="1:5" ht="18" customHeight="1">
      <c r="A31" s="49" t="s">
        <v>61</v>
      </c>
      <c r="B31" s="75"/>
      <c r="C31" s="75">
        <v>48208</v>
      </c>
      <c r="D31" s="46"/>
      <c r="E31" s="50"/>
    </row>
    <row r="32" spans="1:5" ht="18" customHeight="1">
      <c r="A32" s="49" t="s">
        <v>62</v>
      </c>
      <c r="B32" s="75"/>
      <c r="C32" s="75">
        <v>31613</v>
      </c>
      <c r="D32" s="46"/>
      <c r="E32" s="50"/>
    </row>
    <row r="33" spans="1:5" ht="18" customHeight="1">
      <c r="A33" s="49" t="s">
        <v>63</v>
      </c>
      <c r="B33" s="75"/>
      <c r="C33" s="75">
        <v>10107</v>
      </c>
      <c r="D33" s="46"/>
      <c r="E33" s="50"/>
    </row>
    <row r="34" spans="1:5" ht="18" customHeight="1">
      <c r="A34" s="49" t="s">
        <v>64</v>
      </c>
      <c r="B34" s="75"/>
      <c r="C34" s="75">
        <v>17</v>
      </c>
      <c r="D34" s="46"/>
      <c r="E34" s="50"/>
    </row>
    <row r="35" spans="1:5" ht="18" customHeight="1">
      <c r="A35" s="49" t="s">
        <v>65</v>
      </c>
      <c r="B35" s="75">
        <v>9250</v>
      </c>
      <c r="C35" s="75">
        <v>852</v>
      </c>
      <c r="D35" s="46">
        <f t="shared" si="0"/>
        <v>9.2108108108108109</v>
      </c>
      <c r="E35" s="50"/>
    </row>
    <row r="36" spans="1:5" ht="18" customHeight="1">
      <c r="A36" s="49" t="s">
        <v>66</v>
      </c>
      <c r="B36" s="45">
        <v>542325</v>
      </c>
      <c r="C36" s="45">
        <v>118936</v>
      </c>
      <c r="D36" s="46">
        <f t="shared" si="0"/>
        <v>21.930761075001151</v>
      </c>
      <c r="E36" s="50"/>
    </row>
  </sheetData>
  <mergeCells count="1">
    <mergeCell ref="A2:E2"/>
  </mergeCells>
  <phoneticPr fontId="30" type="noConversion"/>
  <pageMargins left="0.35416666666666702" right="0.196527777777778" top="1" bottom="1" header="0.51180555555555596" footer="0.5118055555555559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sqref="A1:XFD1048576"/>
    </sheetView>
  </sheetViews>
  <sheetFormatPr defaultColWidth="9" defaultRowHeight="13.5"/>
  <cols>
    <col min="1" max="1" width="29" customWidth="1"/>
    <col min="2" max="2" width="12.125" customWidth="1"/>
    <col min="3" max="3" width="15.5" customWidth="1"/>
    <col min="4" max="4" width="12.125" customWidth="1"/>
    <col min="5" max="5" width="17.25" customWidth="1"/>
  </cols>
  <sheetData>
    <row r="1" spans="1:5" ht="18.75">
      <c r="A1" s="9" t="s">
        <v>654</v>
      </c>
    </row>
    <row r="2" spans="1:5" ht="41.1" customHeight="1">
      <c r="A2" s="126" t="s">
        <v>655</v>
      </c>
      <c r="B2" s="126"/>
      <c r="C2" s="126"/>
      <c r="D2" s="126"/>
      <c r="E2" s="126"/>
    </row>
    <row r="3" spans="1:5">
      <c r="A3" s="3"/>
      <c r="E3" s="3" t="s">
        <v>656</v>
      </c>
    </row>
    <row r="4" spans="1:5" ht="21" customHeight="1">
      <c r="A4" s="128" t="s">
        <v>657</v>
      </c>
      <c r="B4" s="130" t="s">
        <v>658</v>
      </c>
      <c r="C4" s="130" t="s">
        <v>659</v>
      </c>
      <c r="D4" s="130" t="s">
        <v>660</v>
      </c>
      <c r="E4" s="130" t="s">
        <v>661</v>
      </c>
    </row>
    <row r="5" spans="1:5" ht="21" customHeight="1">
      <c r="A5" s="129"/>
      <c r="B5" s="130"/>
      <c r="C5" s="130"/>
      <c r="D5" s="130"/>
      <c r="E5" s="130"/>
    </row>
    <row r="6" spans="1:5" ht="21" customHeight="1">
      <c r="A6" s="38" t="s">
        <v>662</v>
      </c>
      <c r="B6" s="39">
        <v>1261000</v>
      </c>
      <c r="C6" s="39">
        <v>1143580</v>
      </c>
      <c r="D6" s="39">
        <v>565000</v>
      </c>
      <c r="E6" s="39">
        <v>431878</v>
      </c>
    </row>
    <row r="7" spans="1:5" ht="21" customHeight="1">
      <c r="A7" s="40" t="s">
        <v>663</v>
      </c>
      <c r="B7" s="39">
        <v>741400</v>
      </c>
      <c r="C7" s="39">
        <v>684691</v>
      </c>
      <c r="D7" s="39">
        <v>472814</v>
      </c>
      <c r="E7" s="39">
        <v>364732</v>
      </c>
    </row>
  </sheetData>
  <mergeCells count="6">
    <mergeCell ref="A2:E2"/>
    <mergeCell ref="A4:A5"/>
    <mergeCell ref="B4:B5"/>
    <mergeCell ref="C4:C5"/>
    <mergeCell ref="D4:D5"/>
    <mergeCell ref="E4:E5"/>
  </mergeCells>
  <phoneticPr fontId="30" type="noConversion"/>
  <pageMargins left="0.75" right="0.75" top="1" bottom="1" header="0.51180555555555596" footer="0.5118055555555559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9"/>
  <sheetViews>
    <sheetView workbookViewId="0">
      <selection sqref="A1:XFD1048576"/>
    </sheetView>
  </sheetViews>
  <sheetFormatPr defaultColWidth="7" defaultRowHeight="13.5"/>
  <cols>
    <col min="1" max="1" width="19.625" style="68" customWidth="1"/>
    <col min="2" max="2" width="22" style="68" customWidth="1"/>
    <col min="3" max="3" width="23.375" style="68" customWidth="1"/>
    <col min="4" max="4" width="21.875" style="68" customWidth="1"/>
    <col min="5" max="16382" width="7" style="68"/>
  </cols>
  <sheetData>
    <row r="1" spans="1:4" ht="18.75">
      <c r="A1" s="9" t="s">
        <v>664</v>
      </c>
    </row>
    <row r="2" spans="1:4" s="68" customFormat="1" ht="36.950000000000003" customHeight="1">
      <c r="A2" s="131" t="s">
        <v>665</v>
      </c>
      <c r="B2" s="131"/>
      <c r="C2" s="131"/>
      <c r="D2" s="131"/>
    </row>
    <row r="3" spans="1:4" s="68" customFormat="1" ht="36.950000000000003" customHeight="1">
      <c r="A3" s="69"/>
      <c r="B3" s="69"/>
      <c r="C3" s="70"/>
      <c r="D3" s="70" t="s">
        <v>2</v>
      </c>
    </row>
    <row r="4" spans="1:4" s="68" customFormat="1" ht="36.950000000000003" customHeight="1">
      <c r="A4" s="35" t="s">
        <v>666</v>
      </c>
      <c r="B4" s="35" t="s">
        <v>667</v>
      </c>
      <c r="C4" s="35" t="s">
        <v>5</v>
      </c>
      <c r="D4" s="35" t="s">
        <v>668</v>
      </c>
    </row>
    <row r="5" spans="1:4" s="68" customFormat="1" ht="36.950000000000003" customHeight="1">
      <c r="A5" s="71" t="s">
        <v>669</v>
      </c>
      <c r="B5" s="31">
        <f>SUM(B6:B9)</f>
        <v>3039.5299999999997</v>
      </c>
      <c r="C5" s="31">
        <f>SUM(C6:C9)</f>
        <v>3031</v>
      </c>
      <c r="D5" s="72">
        <f>(C5-B5)/B5</f>
        <v>-2.8063549298739431E-3</v>
      </c>
    </row>
    <row r="6" spans="1:4" s="68" customFormat="1" ht="36.950000000000003" customHeight="1">
      <c r="A6" s="73" t="s">
        <v>670</v>
      </c>
      <c r="B6" s="31">
        <v>811.24</v>
      </c>
      <c r="C6" s="31">
        <v>800</v>
      </c>
      <c r="D6" s="72">
        <f t="shared" ref="D6:D9" si="0">(C6-B6)/B6</f>
        <v>-1.38553325772891E-2</v>
      </c>
    </row>
    <row r="7" spans="1:4" s="68" customFormat="1" ht="36.950000000000003" customHeight="1">
      <c r="A7" s="73" t="s">
        <v>671</v>
      </c>
      <c r="B7" s="31">
        <v>2079.29</v>
      </c>
      <c r="C7" s="31">
        <v>2079</v>
      </c>
      <c r="D7" s="72">
        <f t="shared" si="0"/>
        <v>-1.3947068470485772E-4</v>
      </c>
    </row>
    <row r="8" spans="1:4" s="68" customFormat="1" ht="36.950000000000003" customHeight="1">
      <c r="A8" s="73" t="s">
        <v>672</v>
      </c>
      <c r="B8" s="31">
        <v>59</v>
      </c>
      <c r="C8" s="31">
        <v>62</v>
      </c>
      <c r="D8" s="72">
        <f t="shared" si="0"/>
        <v>5.0847457627118647E-2</v>
      </c>
    </row>
    <row r="9" spans="1:4" s="68" customFormat="1" ht="36.950000000000003" customHeight="1">
      <c r="A9" s="73" t="s">
        <v>673</v>
      </c>
      <c r="B9" s="31">
        <v>90</v>
      </c>
      <c r="C9" s="31">
        <v>90</v>
      </c>
      <c r="D9" s="72">
        <f t="shared" si="0"/>
        <v>0</v>
      </c>
    </row>
  </sheetData>
  <mergeCells count="1">
    <mergeCell ref="A2:D2"/>
  </mergeCells>
  <phoneticPr fontId="30" type="noConversion"/>
  <pageMargins left="0.78680555555555598" right="0.235416666666667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31" sqref="C31"/>
    </sheetView>
  </sheetViews>
  <sheetFormatPr defaultColWidth="9" defaultRowHeight="14.25"/>
  <cols>
    <col min="1" max="1" width="40.125" style="11"/>
    <col min="2" max="3" width="12.75" style="11"/>
    <col min="4" max="4" width="11.125" style="11" customWidth="1"/>
    <col min="5" max="5" width="13.125" style="11" customWidth="1"/>
    <col min="6" max="16384" width="9" style="11"/>
  </cols>
  <sheetData>
    <row r="1" spans="1:5" ht="18.75">
      <c r="A1" s="9" t="s">
        <v>674</v>
      </c>
    </row>
    <row r="2" spans="1:5" ht="22.5">
      <c r="A2" s="127" t="s">
        <v>675</v>
      </c>
      <c r="B2" s="127"/>
      <c r="C2" s="127"/>
      <c r="D2" s="127"/>
      <c r="E2" s="127"/>
    </row>
    <row r="3" spans="1:5" ht="17.25" customHeight="1">
      <c r="A3" s="51"/>
      <c r="B3" s="51"/>
      <c r="C3" s="51"/>
      <c r="D3" s="51"/>
      <c r="E3" s="52" t="s">
        <v>2</v>
      </c>
    </row>
    <row r="4" spans="1:5" ht="37.5" customHeight="1">
      <c r="A4" s="53" t="s">
        <v>3</v>
      </c>
      <c r="B4" s="54" t="s">
        <v>676</v>
      </c>
      <c r="C4" s="54" t="s">
        <v>677</v>
      </c>
      <c r="D4" s="54" t="s">
        <v>6</v>
      </c>
      <c r="E4" s="53" t="s">
        <v>7</v>
      </c>
    </row>
    <row r="5" spans="1:5" ht="28.5" customHeight="1">
      <c r="A5" s="55" t="s">
        <v>678</v>
      </c>
      <c r="B5" s="63">
        <f>SUM(B6:B11)</f>
        <v>67614</v>
      </c>
      <c r="C5" s="63">
        <f>SUM(C6:C11)</f>
        <v>79405</v>
      </c>
      <c r="D5" s="64">
        <f>C5/B5*100</f>
        <v>117.43869612802082</v>
      </c>
      <c r="E5" s="57"/>
    </row>
    <row r="6" spans="1:5" ht="28.5" customHeight="1">
      <c r="A6" s="65" t="s">
        <v>679</v>
      </c>
      <c r="B6" s="63">
        <v>6255</v>
      </c>
      <c r="C6" s="66">
        <v>7403</v>
      </c>
      <c r="D6" s="64">
        <f t="shared" ref="D6:D11" si="0">C6/B6*100</f>
        <v>118.35331734612311</v>
      </c>
      <c r="E6" s="57"/>
    </row>
    <row r="7" spans="1:5" ht="28.5" customHeight="1">
      <c r="A7" s="65" t="s">
        <v>680</v>
      </c>
      <c r="B7" s="63">
        <v>393</v>
      </c>
      <c r="C7" s="66">
        <v>448</v>
      </c>
      <c r="D7" s="64">
        <f t="shared" si="0"/>
        <v>113.99491094147582</v>
      </c>
      <c r="E7" s="57"/>
    </row>
    <row r="8" spans="1:5" ht="28.5" customHeight="1">
      <c r="A8" s="65" t="s">
        <v>681</v>
      </c>
      <c r="B8" s="63">
        <v>53980</v>
      </c>
      <c r="C8" s="67">
        <v>65954</v>
      </c>
      <c r="D8" s="64">
        <f t="shared" si="0"/>
        <v>122.18228973693961</v>
      </c>
      <c r="E8" s="57"/>
    </row>
    <row r="9" spans="1:5" ht="28.5" customHeight="1">
      <c r="A9" s="65" t="s">
        <v>682</v>
      </c>
      <c r="B9" s="63">
        <v>3083</v>
      </c>
      <c r="C9" s="66">
        <v>2500</v>
      </c>
      <c r="D9" s="64">
        <f t="shared" si="0"/>
        <v>81.089847551086606</v>
      </c>
      <c r="E9" s="57"/>
    </row>
    <row r="10" spans="1:5" ht="28.5" customHeight="1">
      <c r="A10" s="65" t="s">
        <v>683</v>
      </c>
      <c r="B10" s="63">
        <v>3900</v>
      </c>
      <c r="C10" s="67">
        <v>3100</v>
      </c>
      <c r="D10" s="64">
        <f t="shared" si="0"/>
        <v>79.487179487179489</v>
      </c>
      <c r="E10" s="57"/>
    </row>
    <row r="11" spans="1:5" ht="28.5" customHeight="1">
      <c r="A11" s="65" t="s">
        <v>684</v>
      </c>
      <c r="B11" s="67">
        <v>3</v>
      </c>
      <c r="C11" s="67"/>
      <c r="D11" s="64">
        <f t="shared" si="0"/>
        <v>0</v>
      </c>
      <c r="E11" s="57"/>
    </row>
  </sheetData>
  <mergeCells count="1">
    <mergeCell ref="A2:E2"/>
  </mergeCells>
  <phoneticPr fontId="30" type="noConversion"/>
  <pageMargins left="0.75" right="0.39305555555555599" top="1" bottom="1" header="0.51180555555555596" footer="0.5118055555555559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18"/>
  <sheetViews>
    <sheetView showZeros="0" workbookViewId="0">
      <selection activeCell="F6" sqref="F6"/>
    </sheetView>
  </sheetViews>
  <sheetFormatPr defaultColWidth="9" defaultRowHeight="14.25"/>
  <cols>
    <col min="1" max="1" width="40.5" style="11"/>
    <col min="2" max="3" width="12.75" style="11"/>
    <col min="4" max="4" width="12" style="11" customWidth="1"/>
    <col min="5" max="5" width="10.25" style="11" customWidth="1"/>
    <col min="6" max="16384" width="9" style="11"/>
  </cols>
  <sheetData>
    <row r="1" spans="1:5" ht="18.75">
      <c r="A1" s="9" t="s">
        <v>685</v>
      </c>
    </row>
    <row r="2" spans="1:5" ht="22.5">
      <c r="A2" s="127" t="s">
        <v>686</v>
      </c>
      <c r="B2" s="127"/>
      <c r="C2" s="127"/>
      <c r="D2" s="127"/>
      <c r="E2" s="127"/>
    </row>
    <row r="3" spans="1:5" ht="17.25" customHeight="1">
      <c r="A3" s="51"/>
      <c r="B3" s="51"/>
      <c r="C3" s="51"/>
      <c r="D3" s="51"/>
      <c r="E3" s="52" t="s">
        <v>2</v>
      </c>
    </row>
    <row r="4" spans="1:5" ht="37.5" customHeight="1">
      <c r="A4" s="53" t="s">
        <v>3</v>
      </c>
      <c r="B4" s="54" t="s">
        <v>687</v>
      </c>
      <c r="C4" s="54" t="s">
        <v>5</v>
      </c>
      <c r="D4" s="54" t="s">
        <v>688</v>
      </c>
      <c r="E4" s="53" t="s">
        <v>7</v>
      </c>
    </row>
    <row r="5" spans="1:5" ht="30" customHeight="1">
      <c r="A5" s="55" t="s">
        <v>689</v>
      </c>
      <c r="B5" s="32">
        <f>B6+B8+B10+B15</f>
        <v>143051</v>
      </c>
      <c r="C5" s="32">
        <f>C6+C8+C10+C15</f>
        <v>143626</v>
      </c>
      <c r="D5" s="56">
        <f>C5/B5*100</f>
        <v>100.4019545476788</v>
      </c>
      <c r="E5" s="57"/>
    </row>
    <row r="6" spans="1:5" s="20" customFormat="1" ht="30" customHeight="1">
      <c r="A6" s="58" t="s">
        <v>690</v>
      </c>
      <c r="B6" s="59">
        <v>0</v>
      </c>
      <c r="C6" s="60">
        <v>77</v>
      </c>
      <c r="D6" s="56"/>
      <c r="E6" s="61"/>
    </row>
    <row r="7" spans="1:5" s="20" customFormat="1" ht="30" customHeight="1">
      <c r="A7" s="62" t="s">
        <v>691</v>
      </c>
      <c r="B7" s="59">
        <v>0</v>
      </c>
      <c r="C7" s="60">
        <v>77</v>
      </c>
      <c r="D7" s="56"/>
      <c r="E7" s="61"/>
    </row>
    <row r="8" spans="1:5" s="20" customFormat="1" ht="30" customHeight="1">
      <c r="A8" s="58" t="s">
        <v>692</v>
      </c>
      <c r="B8" s="59">
        <v>1420</v>
      </c>
      <c r="C8" s="60">
        <v>2001</v>
      </c>
      <c r="D8" s="56">
        <f t="shared" ref="D8:D18" si="0">C8/B8*100</f>
        <v>140.91549295774649</v>
      </c>
      <c r="E8" s="61"/>
    </row>
    <row r="9" spans="1:5" s="20" customFormat="1" ht="30" customHeight="1">
      <c r="A9" s="62" t="s">
        <v>693</v>
      </c>
      <c r="B9" s="59">
        <v>1420</v>
      </c>
      <c r="C9" s="60">
        <f>163+1838</f>
        <v>2001</v>
      </c>
      <c r="D9" s="56">
        <f t="shared" si="0"/>
        <v>140.91549295774649</v>
      </c>
      <c r="E9" s="61"/>
    </row>
    <row r="10" spans="1:5" s="20" customFormat="1" ht="30" customHeight="1">
      <c r="A10" s="58" t="s">
        <v>694</v>
      </c>
      <c r="B10" s="59">
        <v>134515</v>
      </c>
      <c r="C10" s="59">
        <v>139023</v>
      </c>
      <c r="D10" s="56">
        <f t="shared" si="0"/>
        <v>103.35129911162323</v>
      </c>
      <c r="E10" s="61"/>
    </row>
    <row r="11" spans="1:5" s="20" customFormat="1" ht="30" customHeight="1">
      <c r="A11" s="58" t="s">
        <v>695</v>
      </c>
      <c r="B11" s="59">
        <v>129831</v>
      </c>
      <c r="C11" s="60">
        <f>65954+65000</f>
        <v>130954</v>
      </c>
      <c r="D11" s="56">
        <f t="shared" si="0"/>
        <v>100.8649706156465</v>
      </c>
      <c r="E11" s="61"/>
    </row>
    <row r="12" spans="1:5" s="20" customFormat="1" ht="30" customHeight="1">
      <c r="A12" s="58" t="s">
        <v>696</v>
      </c>
      <c r="B12" s="59">
        <v>3224</v>
      </c>
      <c r="C12" s="60">
        <v>7403</v>
      </c>
      <c r="D12" s="56">
        <f t="shared" si="0"/>
        <v>229.62158808933003</v>
      </c>
      <c r="E12" s="61"/>
    </row>
    <row r="13" spans="1:5" s="20" customFormat="1" ht="30" customHeight="1">
      <c r="A13" s="58" t="s">
        <v>697</v>
      </c>
      <c r="B13" s="59">
        <v>1215</v>
      </c>
      <c r="C13" s="60">
        <f>448+1</f>
        <v>449</v>
      </c>
      <c r="D13" s="56">
        <f t="shared" si="0"/>
        <v>36.954732510288068</v>
      </c>
      <c r="E13" s="61"/>
    </row>
    <row r="14" spans="1:5" s="20" customFormat="1" ht="30" customHeight="1">
      <c r="A14" s="58" t="s">
        <v>698</v>
      </c>
      <c r="B14" s="59">
        <v>245</v>
      </c>
      <c r="C14" s="60">
        <v>217</v>
      </c>
      <c r="D14" s="56"/>
      <c r="E14" s="61"/>
    </row>
    <row r="15" spans="1:5" s="20" customFormat="1" ht="30" customHeight="1">
      <c r="A15" s="58" t="s">
        <v>699</v>
      </c>
      <c r="B15" s="59">
        <v>7116</v>
      </c>
      <c r="C15" s="60">
        <f>C16+C17+C18</f>
        <v>2525</v>
      </c>
      <c r="D15" s="56">
        <f t="shared" si="0"/>
        <v>35.483417650365375</v>
      </c>
      <c r="E15" s="61"/>
    </row>
    <row r="16" spans="1:5" s="20" customFormat="1" ht="30" customHeight="1">
      <c r="A16" s="58" t="s">
        <v>700</v>
      </c>
      <c r="B16" s="59">
        <v>48</v>
      </c>
      <c r="C16" s="60">
        <v>48</v>
      </c>
      <c r="D16" s="56"/>
      <c r="E16" s="61"/>
    </row>
    <row r="17" spans="1:5" ht="30" customHeight="1">
      <c r="A17" s="58" t="s">
        <v>701</v>
      </c>
      <c r="B17" s="59">
        <v>814</v>
      </c>
      <c r="C17" s="60">
        <f>499+34</f>
        <v>533</v>
      </c>
      <c r="D17" s="56">
        <f t="shared" si="0"/>
        <v>65.479115479115478</v>
      </c>
      <c r="E17" s="61"/>
    </row>
    <row r="18" spans="1:5" ht="30" customHeight="1">
      <c r="A18" s="58" t="s">
        <v>702</v>
      </c>
      <c r="B18" s="59">
        <v>6254</v>
      </c>
      <c r="C18" s="60">
        <f>297+458+2647-1000-458</f>
        <v>1944</v>
      </c>
      <c r="D18" s="56">
        <f t="shared" si="0"/>
        <v>31.084106172049886</v>
      </c>
      <c r="E18" s="61"/>
    </row>
  </sheetData>
  <mergeCells count="1">
    <mergeCell ref="A2:E2"/>
  </mergeCells>
  <phoneticPr fontId="30" type="noConversion"/>
  <pageMargins left="0.74791666666666701" right="0.27500000000000002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2</vt:i4>
      </vt:variant>
    </vt:vector>
  </HeadingPairs>
  <TitlesOfParts>
    <vt:vector size="19" baseType="lpstr">
      <vt:lpstr>一般公共预算收入表</vt:lpstr>
      <vt:lpstr>一般公共预算支出表</vt:lpstr>
      <vt:lpstr>本级一般公共预算支出表</vt:lpstr>
      <vt:lpstr>本级一般公共预算基本支出表</vt:lpstr>
      <vt:lpstr>长治市二○一九年一般公共预算税收返还和转移支付表</vt:lpstr>
      <vt:lpstr>政府一般债务限额和余额情况表</vt:lpstr>
      <vt:lpstr>一般公共预算三公经费预算</vt:lpstr>
      <vt:lpstr>政府性基金收入表</vt:lpstr>
      <vt:lpstr>政府性基金支出表</vt:lpstr>
      <vt:lpstr>政府性基金转移支付表</vt:lpstr>
      <vt:lpstr>政府专项债务限额和余额情况表</vt:lpstr>
      <vt:lpstr>国有资本经营预算收入表</vt:lpstr>
      <vt:lpstr>国有资本经营预算支出表</vt:lpstr>
      <vt:lpstr>社会保险基金收入表</vt:lpstr>
      <vt:lpstr>社会保险基金支出表</vt:lpstr>
      <vt:lpstr>专项转移支付分地区公开表</vt:lpstr>
      <vt:lpstr>专项转移支付分项目公开表</vt:lpstr>
      <vt:lpstr>政府性基金转移支付表!Print_Area</vt:lpstr>
      <vt:lpstr>本级一般公共预算支出表!Print_Titles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null,null,预算公开</dc:creator>
  <cp:lastModifiedBy>田蕾</cp:lastModifiedBy>
  <dcterms:created xsi:type="dcterms:W3CDTF">2017-03-24T01:59:00Z</dcterms:created>
  <dcterms:modified xsi:type="dcterms:W3CDTF">2021-07-12T08:28:10Z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2052-11.8.6.8697</vt:lpwstr>
  </property>
</Properties>
</file>